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4"/>
  <workbookPr defaultThemeVersion="166925"/>
  <mc:AlternateContent xmlns:mc="http://schemas.openxmlformats.org/markup-compatibility/2006">
    <mc:Choice Requires="x15">
      <x15ac:absPath xmlns:x15ac="http://schemas.microsoft.com/office/spreadsheetml/2010/11/ac" url="https://atlasadvisory.sharepoint.com/sites/NetGainDocuments/Shared Documents/Marketing/Blog/Posts/Tools in Progress/"/>
    </mc:Choice>
  </mc:AlternateContent>
  <xr:revisionPtr revIDLastSave="0" documentId="8_{729B5345-D3DF-4896-BFC0-E2720BA8F567}" xr6:coauthVersionLast="47" xr6:coauthVersionMax="47" xr10:uidLastSave="{00000000-0000-0000-0000-000000000000}"/>
  <bookViews>
    <workbookView xWindow="-120" yWindow="-120" windowWidth="38640" windowHeight="21360" firstSheet="2" activeTab="2" xr2:uid="{8F2C8162-C4C6-4899-89A1-7644A52EB53A}"/>
  </bookViews>
  <sheets>
    <sheet name="Introduction" sheetId="12" r:id="rId1"/>
    <sheet name="NG Summary" sheetId="10" r:id="rId2"/>
    <sheet name="NG.1 - ASC 840 Amort. Calc" sheetId="11" r:id="rId3"/>
    <sheet name="NG.2 - ASC 842 Amort. Calc" sheetId="3" r:id="rId4"/>
    <sheet name="NG.3 - ASC 842 Transition JE's" sheetId="2" r:id="rId5"/>
    <sheet name="Cash Basis" sheetId="9" state="hidden" r:id="rId6"/>
    <sheet name="ASC 842 Example" sheetId="5" state="hidden" r:id="rId7"/>
    <sheet name="ASC 840 Example"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2" l="1"/>
  <c r="D49" i="2"/>
  <c r="C48" i="2"/>
  <c r="C41" i="2"/>
  <c r="C40" i="2"/>
  <c r="D34" i="2"/>
  <c r="D33" i="2"/>
  <c r="C32" i="2"/>
  <c r="C25" i="2" l="1"/>
  <c r="J49" i="11"/>
  <c r="J48" i="11"/>
  <c r="K48" i="11"/>
  <c r="N49" i="3"/>
  <c r="M48" i="11"/>
  <c r="H48" i="11"/>
  <c r="G48" i="11"/>
  <c r="F48" i="11"/>
  <c r="F49" i="11"/>
  <c r="G49" i="11"/>
  <c r="I47" i="11"/>
  <c r="K47" i="11" l="1"/>
  <c r="I48" i="3"/>
  <c r="G49" i="3" s="1"/>
  <c r="G40" i="3"/>
  <c r="V42" i="3"/>
  <c r="G39" i="11" l="1"/>
  <c r="J74" i="11" l="1"/>
  <c r="J61" i="11"/>
  <c r="G38" i="11" s="1"/>
  <c r="J82" i="11"/>
  <c r="J70" i="11"/>
  <c r="J54" i="11"/>
  <c r="J80" i="11"/>
  <c r="J67" i="11"/>
  <c r="J59" i="11"/>
  <c r="J75" i="11"/>
  <c r="J60" i="11"/>
  <c r="J73" i="11"/>
  <c r="J50" i="11"/>
  <c r="J68" i="11"/>
  <c r="J84" i="11"/>
  <c r="J72" i="11"/>
  <c r="J51" i="11"/>
  <c r="J69" i="11"/>
  <c r="J56" i="11"/>
  <c r="J64" i="11"/>
  <c r="J83" i="11"/>
  <c r="J71" i="11"/>
  <c r="J52" i="11"/>
  <c r="J53" i="11"/>
  <c r="J81" i="11"/>
  <c r="J55" i="11"/>
  <c r="J79" i="11"/>
  <c r="J76" i="11"/>
  <c r="J78" i="11"/>
  <c r="J66" i="11"/>
  <c r="J57" i="11"/>
  <c r="J77" i="11"/>
  <c r="J65" i="11"/>
  <c r="J58" i="11"/>
  <c r="J63" i="11"/>
  <c r="D42" i="2"/>
  <c r="D47" i="2" s="1"/>
  <c r="L47" i="11"/>
  <c r="C38" i="11"/>
  <c r="L74" i="11" l="1"/>
  <c r="L61" i="11"/>
  <c r="L49" i="11"/>
  <c r="L69" i="11"/>
  <c r="L79" i="11"/>
  <c r="L73" i="11"/>
  <c r="L60" i="11"/>
  <c r="L48" i="11"/>
  <c r="L57" i="11"/>
  <c r="L56" i="11"/>
  <c r="L80" i="11"/>
  <c r="L54" i="11"/>
  <c r="L64" i="11"/>
  <c r="L50" i="11"/>
  <c r="L84" i="11"/>
  <c r="L72" i="11"/>
  <c r="L59" i="11"/>
  <c r="L70" i="11"/>
  <c r="L81" i="11"/>
  <c r="L55" i="11"/>
  <c r="L67" i="11"/>
  <c r="L75" i="11"/>
  <c r="L83" i="11"/>
  <c r="L71" i="11"/>
  <c r="L58" i="11"/>
  <c r="L82" i="11"/>
  <c r="L68" i="11"/>
  <c r="L63" i="11"/>
  <c r="L78" i="11"/>
  <c r="L66" i="11"/>
  <c r="L53" i="11"/>
  <c r="L77" i="11"/>
  <c r="L65" i="11"/>
  <c r="L52" i="11"/>
  <c r="L76" i="11"/>
  <c r="L51" i="11"/>
  <c r="M47" i="11"/>
  <c r="D26" i="2" l="1"/>
  <c r="N48" i="3"/>
  <c r="F68" i="11"/>
  <c r="F80" i="11"/>
  <c r="F56" i="11"/>
  <c r="F81" i="11"/>
  <c r="F57" i="11"/>
  <c r="F63" i="11"/>
  <c r="F64" i="11"/>
  <c r="F77" i="11"/>
  <c r="F54" i="11"/>
  <c r="F79" i="11"/>
  <c r="F69" i="11"/>
  <c r="F70" i="11"/>
  <c r="F82" i="11"/>
  <c r="F58" i="11"/>
  <c r="F59" i="11"/>
  <c r="F74" i="11"/>
  <c r="F76" i="11"/>
  <c r="F53" i="11"/>
  <c r="F67" i="11"/>
  <c r="F71" i="11"/>
  <c r="F83" i="11"/>
  <c r="F50" i="11"/>
  <c r="F51" i="11"/>
  <c r="F52" i="11"/>
  <c r="F66" i="11"/>
  <c r="F55" i="11"/>
  <c r="F72" i="11"/>
  <c r="F84" i="11"/>
  <c r="F60" i="11"/>
  <c r="F61" i="11"/>
  <c r="F36" i="11" s="1"/>
  <c r="F75" i="11"/>
  <c r="F65" i="11"/>
  <c r="F78" i="11"/>
  <c r="F73" i="11"/>
  <c r="I48" i="11"/>
  <c r="E25" i="9"/>
  <c r="E3" i="9" s="1"/>
  <c r="F4"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4" i="9"/>
  <c r="E23" i="9"/>
  <c r="E22" i="9"/>
  <c r="E21" i="9"/>
  <c r="E20" i="9"/>
  <c r="E19" i="9"/>
  <c r="E18" i="9"/>
  <c r="E17" i="9"/>
  <c r="E16" i="9"/>
  <c r="E15" i="9"/>
  <c r="E14" i="9"/>
  <c r="E13" i="9"/>
  <c r="E12" i="9"/>
  <c r="B5" i="9"/>
  <c r="C39" i="3"/>
  <c r="K48" i="3" l="1"/>
  <c r="I49" i="11"/>
  <c r="H49" i="11"/>
  <c r="H49" i="3"/>
  <c r="J16" i="5"/>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H12" i="7" s="1" a="1"/>
  <c r="H12" i="7" s="1"/>
  <c r="I22" i="7"/>
  <c r="H21" i="7"/>
  <c r="G21" i="7"/>
  <c r="G20" i="7"/>
  <c r="G19" i="7"/>
  <c r="G18" i="7"/>
  <c r="G17" i="7"/>
  <c r="I16" i="7"/>
  <c r="H7" i="7"/>
  <c r="H20" i="7" s="1"/>
  <c r="I20" i="7" s="1"/>
  <c r="J46" i="5"/>
  <c r="F43" i="5"/>
  <c r="F44" i="5" s="1"/>
  <c r="F42" i="5"/>
  <c r="F30" i="5"/>
  <c r="F31" i="5" s="1"/>
  <c r="F32" i="5" s="1"/>
  <c r="F28" i="5"/>
  <c r="F27" i="5"/>
  <c r="F26" i="5"/>
  <c r="F25" i="5"/>
  <c r="F24" i="5"/>
  <c r="F23" i="5"/>
  <c r="F22" i="5"/>
  <c r="F21" i="5"/>
  <c r="F20" i="5"/>
  <c r="F19" i="5"/>
  <c r="F18" i="5"/>
  <c r="F17" i="5"/>
  <c r="E17" i="5"/>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16" i="5"/>
  <c r="B5" i="5"/>
  <c r="J74" i="3" l="1"/>
  <c r="J64" i="3"/>
  <c r="J61" i="3"/>
  <c r="J51" i="3"/>
  <c r="J52" i="3"/>
  <c r="J81" i="3"/>
  <c r="J70" i="3"/>
  <c r="J82" i="3"/>
  <c r="J58" i="3"/>
  <c r="J73" i="3"/>
  <c r="J75" i="3"/>
  <c r="J50" i="3"/>
  <c r="J62" i="3"/>
  <c r="J76" i="3"/>
  <c r="J49" i="3"/>
  <c r="J77" i="3"/>
  <c r="J72" i="3"/>
  <c r="J65" i="3"/>
  <c r="J59" i="3"/>
  <c r="J66" i="3"/>
  <c r="J78" i="3"/>
  <c r="J53" i="3"/>
  <c r="J67" i="3"/>
  <c r="J79" i="3"/>
  <c r="J54" i="3"/>
  <c r="J68" i="3"/>
  <c r="J80" i="3"/>
  <c r="J55" i="3"/>
  <c r="J69" i="3"/>
  <c r="J56" i="3"/>
  <c r="J57" i="3"/>
  <c r="J71" i="3"/>
  <c r="J83" i="3"/>
  <c r="J84" i="3"/>
  <c r="J85" i="3"/>
  <c r="J60" i="3"/>
  <c r="G50" i="11"/>
  <c r="H50" i="11" s="1"/>
  <c r="C50" i="2"/>
  <c r="L48" i="3"/>
  <c r="F58" i="3" s="1"/>
  <c r="I49" i="3"/>
  <c r="G50" i="3" s="1"/>
  <c r="I50" i="11"/>
  <c r="G51" i="11" s="1"/>
  <c r="K49" i="11"/>
  <c r="M49" i="11" s="1"/>
  <c r="N50" i="3" s="1"/>
  <c r="F59" i="3"/>
  <c r="F60" i="3"/>
  <c r="H19" i="7"/>
  <c r="I19" i="7" s="1"/>
  <c r="H18" i="7"/>
  <c r="I18" i="7" s="1"/>
  <c r="I21" i="7"/>
  <c r="H126" i="7"/>
  <c r="I126" i="7" s="1"/>
  <c r="H117" i="7"/>
  <c r="I117" i="7" s="1"/>
  <c r="H105" i="7"/>
  <c r="I105" i="7" s="1"/>
  <c r="H96" i="7"/>
  <c r="I96" i="7" s="1"/>
  <c r="H87" i="7"/>
  <c r="I87" i="7" s="1"/>
  <c r="H78" i="7"/>
  <c r="I78" i="7" s="1"/>
  <c r="H72" i="7"/>
  <c r="I72" i="7" s="1"/>
  <c r="H60" i="7"/>
  <c r="I60" i="7" s="1"/>
  <c r="H51" i="7"/>
  <c r="I51" i="7" s="1"/>
  <c r="H45" i="7"/>
  <c r="I45" i="7" s="1"/>
  <c r="H33" i="7"/>
  <c r="I33" i="7" s="1"/>
  <c r="H135" i="7"/>
  <c r="I135" i="7" s="1"/>
  <c r="H108" i="7"/>
  <c r="I108" i="7" s="1"/>
  <c r="H84" i="7"/>
  <c r="I84" i="7" s="1"/>
  <c r="H57" i="7"/>
  <c r="I57" i="7" s="1"/>
  <c r="H36" i="7"/>
  <c r="I36" i="7" s="1"/>
  <c r="H137" i="7"/>
  <c r="I137" i="7" s="1"/>
  <c r="H134" i="7"/>
  <c r="I134" i="7" s="1"/>
  <c r="H131" i="7"/>
  <c r="I131" i="7" s="1"/>
  <c r="H128" i="7"/>
  <c r="I128" i="7" s="1"/>
  <c r="H125" i="7"/>
  <c r="I125" i="7" s="1"/>
  <c r="H122" i="7"/>
  <c r="I122" i="7" s="1"/>
  <c r="H119" i="7"/>
  <c r="I119" i="7" s="1"/>
  <c r="H116" i="7"/>
  <c r="I116" i="7" s="1"/>
  <c r="H113" i="7"/>
  <c r="I113" i="7" s="1"/>
  <c r="H110" i="7"/>
  <c r="I110" i="7" s="1"/>
  <c r="H107" i="7"/>
  <c r="I107" i="7" s="1"/>
  <c r="H104" i="7"/>
  <c r="I104" i="7" s="1"/>
  <c r="H101" i="7"/>
  <c r="I101" i="7" s="1"/>
  <c r="H98" i="7"/>
  <c r="I98" i="7" s="1"/>
  <c r="H95" i="7"/>
  <c r="I95" i="7" s="1"/>
  <c r="H92" i="7"/>
  <c r="I92" i="7" s="1"/>
  <c r="H89" i="7"/>
  <c r="I89" i="7" s="1"/>
  <c r="H86" i="7"/>
  <c r="I86" i="7" s="1"/>
  <c r="H83" i="7"/>
  <c r="I83" i="7" s="1"/>
  <c r="H80" i="7"/>
  <c r="I80" i="7" s="1"/>
  <c r="H77" i="7"/>
  <c r="I77" i="7" s="1"/>
  <c r="H74" i="7"/>
  <c r="I74" i="7" s="1"/>
  <c r="H71" i="7"/>
  <c r="I71" i="7" s="1"/>
  <c r="H68" i="7"/>
  <c r="I68" i="7" s="1"/>
  <c r="H65" i="7"/>
  <c r="I65" i="7" s="1"/>
  <c r="H62" i="7"/>
  <c r="I62" i="7" s="1"/>
  <c r="H59" i="7"/>
  <c r="I59" i="7" s="1"/>
  <c r="H56" i="7"/>
  <c r="I56" i="7" s="1"/>
  <c r="H53" i="7"/>
  <c r="I53" i="7" s="1"/>
  <c r="H50" i="7"/>
  <c r="I50" i="7" s="1"/>
  <c r="H47" i="7"/>
  <c r="I47" i="7" s="1"/>
  <c r="H44" i="7"/>
  <c r="I44" i="7" s="1"/>
  <c r="H41" i="7"/>
  <c r="I41" i="7" s="1"/>
  <c r="H38" i="7"/>
  <c r="I38" i="7" s="1"/>
  <c r="H35" i="7"/>
  <c r="I35" i="7" s="1"/>
  <c r="H32" i="7"/>
  <c r="I32" i="7" s="1"/>
  <c r="H29" i="7"/>
  <c r="I29" i="7" s="1"/>
  <c r="H26" i="7"/>
  <c r="I26" i="7" s="1"/>
  <c r="H23" i="7"/>
  <c r="I23" i="7" s="1"/>
  <c r="H132" i="7"/>
  <c r="I132" i="7" s="1"/>
  <c r="H123" i="7"/>
  <c r="I123" i="7" s="1"/>
  <c r="H111" i="7"/>
  <c r="I111" i="7" s="1"/>
  <c r="H90" i="7"/>
  <c r="I90" i="7" s="1"/>
  <c r="H75" i="7"/>
  <c r="I75" i="7" s="1"/>
  <c r="H66" i="7"/>
  <c r="I66" i="7" s="1"/>
  <c r="H42" i="7"/>
  <c r="I42" i="7" s="1"/>
  <c r="H27" i="7"/>
  <c r="I27" i="7" s="1"/>
  <c r="H136" i="7"/>
  <c r="I136" i="7" s="1"/>
  <c r="H133" i="7"/>
  <c r="I133" i="7" s="1"/>
  <c r="H130" i="7"/>
  <c r="I130" i="7" s="1"/>
  <c r="H127" i="7"/>
  <c r="I127" i="7" s="1"/>
  <c r="H124" i="7"/>
  <c r="I124" i="7" s="1"/>
  <c r="H121" i="7"/>
  <c r="I121" i="7" s="1"/>
  <c r="H118" i="7"/>
  <c r="I118" i="7" s="1"/>
  <c r="H115" i="7"/>
  <c r="I115" i="7" s="1"/>
  <c r="H112" i="7"/>
  <c r="I112" i="7" s="1"/>
  <c r="H109" i="7"/>
  <c r="I109" i="7" s="1"/>
  <c r="H106" i="7"/>
  <c r="I106" i="7" s="1"/>
  <c r="H103" i="7"/>
  <c r="I103" i="7" s="1"/>
  <c r="H100" i="7"/>
  <c r="I100" i="7" s="1"/>
  <c r="H97" i="7"/>
  <c r="I97" i="7" s="1"/>
  <c r="H94" i="7"/>
  <c r="I94" i="7" s="1"/>
  <c r="H91" i="7"/>
  <c r="I91" i="7" s="1"/>
  <c r="H88" i="7"/>
  <c r="I88" i="7" s="1"/>
  <c r="H85" i="7"/>
  <c r="I85" i="7" s="1"/>
  <c r="H82" i="7"/>
  <c r="I82" i="7" s="1"/>
  <c r="H79" i="7"/>
  <c r="I79" i="7" s="1"/>
  <c r="H76" i="7"/>
  <c r="I76" i="7" s="1"/>
  <c r="H73" i="7"/>
  <c r="I73" i="7" s="1"/>
  <c r="H70" i="7"/>
  <c r="I70" i="7" s="1"/>
  <c r="H67" i="7"/>
  <c r="I67" i="7" s="1"/>
  <c r="H64" i="7"/>
  <c r="I64" i="7" s="1"/>
  <c r="H61" i="7"/>
  <c r="I61" i="7" s="1"/>
  <c r="H58" i="7"/>
  <c r="I58" i="7" s="1"/>
  <c r="H55" i="7"/>
  <c r="I55" i="7" s="1"/>
  <c r="H52" i="7"/>
  <c r="I52" i="7" s="1"/>
  <c r="H49" i="7"/>
  <c r="I49" i="7" s="1"/>
  <c r="H46" i="7"/>
  <c r="I46" i="7" s="1"/>
  <c r="H43" i="7"/>
  <c r="I43" i="7" s="1"/>
  <c r="H40" i="7"/>
  <c r="I40" i="7" s="1"/>
  <c r="H37" i="7"/>
  <c r="I37" i="7" s="1"/>
  <c r="H34" i="7"/>
  <c r="I34" i="7" s="1"/>
  <c r="H31" i="7"/>
  <c r="I31" i="7" s="1"/>
  <c r="H28" i="7"/>
  <c r="I28" i="7" s="1"/>
  <c r="H25" i="7"/>
  <c r="I25" i="7" s="1"/>
  <c r="H129" i="7"/>
  <c r="I129" i="7" s="1"/>
  <c r="H120" i="7"/>
  <c r="I120" i="7" s="1"/>
  <c r="H114" i="7"/>
  <c r="I114" i="7" s="1"/>
  <c r="H102" i="7"/>
  <c r="I102" i="7" s="1"/>
  <c r="H99" i="7"/>
  <c r="I99" i="7" s="1"/>
  <c r="H93" i="7"/>
  <c r="I93" i="7" s="1"/>
  <c r="H81" i="7"/>
  <c r="I81" i="7" s="1"/>
  <c r="H69" i="7"/>
  <c r="I69" i="7" s="1"/>
  <c r="H63" i="7"/>
  <c r="I63" i="7" s="1"/>
  <c r="H54" i="7"/>
  <c r="I54" i="7" s="1"/>
  <c r="H48" i="7"/>
  <c r="I48" i="7" s="1"/>
  <c r="H39" i="7"/>
  <c r="I39" i="7" s="1"/>
  <c r="H30" i="7"/>
  <c r="I30" i="7" s="1"/>
  <c r="H24" i="7"/>
  <c r="I24" i="7" s="1"/>
  <c r="J16" i="7"/>
  <c r="H17" i="7"/>
  <c r="I17" i="7" s="1"/>
  <c r="F33" i="5"/>
  <c r="F45" i="5"/>
  <c r="F75" i="3" l="1"/>
  <c r="F64" i="3"/>
  <c r="F37" i="3" s="1"/>
  <c r="F85" i="3"/>
  <c r="F67" i="3"/>
  <c r="F82" i="3"/>
  <c r="F80" i="3"/>
  <c r="F49" i="3"/>
  <c r="F53" i="3"/>
  <c r="F72" i="3"/>
  <c r="F66" i="3"/>
  <c r="F84" i="3"/>
  <c r="F78" i="3"/>
  <c r="F83" i="3"/>
  <c r="F54" i="3"/>
  <c r="F61" i="3"/>
  <c r="F79" i="3"/>
  <c r="F50" i="3"/>
  <c r="F56" i="3"/>
  <c r="F62" i="3"/>
  <c r="F73" i="3"/>
  <c r="F69" i="3"/>
  <c r="F55" i="3"/>
  <c r="F57" i="3"/>
  <c r="F52" i="3"/>
  <c r="F81" i="3"/>
  <c r="F71" i="3"/>
  <c r="F65" i="3"/>
  <c r="F70" i="3"/>
  <c r="F77" i="3"/>
  <c r="F74" i="3"/>
  <c r="F68" i="3"/>
  <c r="F76" i="3"/>
  <c r="F51" i="3"/>
  <c r="O48" i="3"/>
  <c r="H51" i="11"/>
  <c r="I51" i="11"/>
  <c r="G52" i="11" s="1"/>
  <c r="K50" i="11"/>
  <c r="F83" i="9"/>
  <c r="F55" i="9"/>
  <c r="F105" i="9"/>
  <c r="F117" i="9"/>
  <c r="F148" i="9"/>
  <c r="F88" i="9"/>
  <c r="F95" i="9"/>
  <c r="F87" i="9"/>
  <c r="F69" i="9"/>
  <c r="F48" i="9"/>
  <c r="F109" i="9"/>
  <c r="F74" i="9"/>
  <c r="F131" i="9"/>
  <c r="F98" i="9"/>
  <c r="F92" i="9"/>
  <c r="F11" i="9"/>
  <c r="F129" i="9"/>
  <c r="F81" i="9"/>
  <c r="F107" i="9"/>
  <c r="F126" i="9"/>
  <c r="F50" i="9"/>
  <c r="F53" i="9"/>
  <c r="F132" i="9"/>
  <c r="F141" i="9"/>
  <c r="F24" i="9"/>
  <c r="F14" i="9"/>
  <c r="F22" i="9"/>
  <c r="F15" i="9"/>
  <c r="F19" i="9"/>
  <c r="F20" i="9"/>
  <c r="F52" i="9"/>
  <c r="F16" i="9"/>
  <c r="F23" i="9"/>
  <c r="F18" i="9"/>
  <c r="F21" i="9"/>
  <c r="F71" i="9"/>
  <c r="F12" i="9"/>
  <c r="F13" i="9"/>
  <c r="F17" i="9"/>
  <c r="F58" i="9"/>
  <c r="J80" i="7"/>
  <c r="J50" i="7"/>
  <c r="J92" i="7"/>
  <c r="J86" i="7"/>
  <c r="J53" i="7"/>
  <c r="J122" i="7"/>
  <c r="J125" i="7"/>
  <c r="J119" i="7"/>
  <c r="J128" i="7"/>
  <c r="J116" i="7"/>
  <c r="J83" i="7"/>
  <c r="J56" i="7"/>
  <c r="J47" i="7"/>
  <c r="J89" i="7"/>
  <c r="J44" i="7"/>
  <c r="J41" i="7"/>
  <c r="J38" i="7"/>
  <c r="J35" i="7"/>
  <c r="J32" i="7"/>
  <c r="J29" i="7"/>
  <c r="J26" i="7"/>
  <c r="J23" i="7"/>
  <c r="J97" i="7"/>
  <c r="J73" i="7"/>
  <c r="J61" i="7"/>
  <c r="J49" i="7"/>
  <c r="J43" i="7"/>
  <c r="J31" i="7"/>
  <c r="J22" i="7"/>
  <c r="J135" i="7"/>
  <c r="J114" i="7"/>
  <c r="J102" i="7"/>
  <c r="J87" i="7"/>
  <c r="J72" i="7"/>
  <c r="J60" i="7"/>
  <c r="J54" i="7"/>
  <c r="J45" i="7"/>
  <c r="J36" i="7"/>
  <c r="J20" i="7"/>
  <c r="J76" i="7"/>
  <c r="J132" i="7"/>
  <c r="J117" i="7"/>
  <c r="J105" i="7"/>
  <c r="J93" i="7"/>
  <c r="J81" i="7"/>
  <c r="J66" i="7"/>
  <c r="J51" i="7"/>
  <c r="J39" i="7"/>
  <c r="J27" i="7"/>
  <c r="J133" i="7"/>
  <c r="J130" i="7"/>
  <c r="J127" i="7"/>
  <c r="J124" i="7"/>
  <c r="J115" i="7"/>
  <c r="J109" i="7"/>
  <c r="J103" i="7"/>
  <c r="J94" i="7"/>
  <c r="J88" i="7"/>
  <c r="J82" i="7"/>
  <c r="J67" i="7"/>
  <c r="J58" i="7"/>
  <c r="J52" i="7"/>
  <c r="J40" i="7"/>
  <c r="J28" i="7"/>
  <c r="J126" i="7"/>
  <c r="J120" i="7"/>
  <c r="J108" i="7"/>
  <c r="J96" i="7"/>
  <c r="J90" i="7"/>
  <c r="J75" i="7"/>
  <c r="J63" i="7"/>
  <c r="J42" i="7"/>
  <c r="J30" i="7"/>
  <c r="J17" i="7"/>
  <c r="J136" i="7"/>
  <c r="J121" i="7"/>
  <c r="J118" i="7"/>
  <c r="J112" i="7"/>
  <c r="J106" i="7"/>
  <c r="J100" i="7"/>
  <c r="J91" i="7"/>
  <c r="J85" i="7"/>
  <c r="J79" i="7"/>
  <c r="J70" i="7"/>
  <c r="J64" i="7"/>
  <c r="J55" i="7"/>
  <c r="J46" i="7"/>
  <c r="J37" i="7"/>
  <c r="J34" i="7"/>
  <c r="J25" i="7"/>
  <c r="J21" i="7"/>
  <c r="J18" i="7"/>
  <c r="J129" i="7"/>
  <c r="J123" i="7"/>
  <c r="J111" i="7"/>
  <c r="J99" i="7"/>
  <c r="J84" i="7"/>
  <c r="J78" i="7"/>
  <c r="J69" i="7"/>
  <c r="J57" i="7"/>
  <c r="J48" i="7"/>
  <c r="J33" i="7"/>
  <c r="J24" i="7"/>
  <c r="J113" i="7"/>
  <c r="J110" i="7"/>
  <c r="J74" i="7"/>
  <c r="J19" i="7"/>
  <c r="J71" i="7"/>
  <c r="J104" i="7"/>
  <c r="J68" i="7"/>
  <c r="J77" i="7"/>
  <c r="J107" i="7"/>
  <c r="J101" i="7"/>
  <c r="J65" i="7"/>
  <c r="J137" i="7"/>
  <c r="J62" i="7"/>
  <c r="J134" i="7"/>
  <c r="J98" i="7"/>
  <c r="J131" i="7"/>
  <c r="J95" i="7"/>
  <c r="J59" i="7"/>
  <c r="F46" i="5"/>
  <c r="J44" i="5"/>
  <c r="H45" i="5" s="1"/>
  <c r="I45" i="5" s="1"/>
  <c r="F34" i="5"/>
  <c r="K49" i="3" l="1"/>
  <c r="M50" i="11"/>
  <c r="N51" i="3" s="1"/>
  <c r="K51" i="11"/>
  <c r="M51" i="11" s="1"/>
  <c r="N52" i="3" s="1"/>
  <c r="F37" i="9"/>
  <c r="F28" i="9"/>
  <c r="F45" i="9"/>
  <c r="F39" i="9"/>
  <c r="F34" i="9"/>
  <c r="F29" i="9"/>
  <c r="F26" i="9"/>
  <c r="F35" i="9"/>
  <c r="F42" i="9"/>
  <c r="F43" i="9"/>
  <c r="F119" i="9"/>
  <c r="F134" i="9"/>
  <c r="F68" i="9"/>
  <c r="F84" i="9"/>
  <c r="F59" i="9"/>
  <c r="F103" i="9"/>
  <c r="F80" i="9"/>
  <c r="F47" i="9"/>
  <c r="F97" i="9"/>
  <c r="F120" i="9"/>
  <c r="F76" i="9"/>
  <c r="F101" i="9"/>
  <c r="F133" i="9"/>
  <c r="F33" i="9"/>
  <c r="F32" i="9"/>
  <c r="F113" i="9"/>
  <c r="F114" i="9"/>
  <c r="F106" i="9"/>
  <c r="F94" i="9"/>
  <c r="F86" i="9"/>
  <c r="F72" i="9"/>
  <c r="F142" i="9"/>
  <c r="F118" i="9"/>
  <c r="F79" i="9"/>
  <c r="F153" i="9"/>
  <c r="F57" i="9"/>
  <c r="F104" i="9"/>
  <c r="F150" i="9"/>
  <c r="F65" i="9"/>
  <c r="F90" i="9"/>
  <c r="F111" i="9"/>
  <c r="F77" i="9"/>
  <c r="F60" i="9"/>
  <c r="F64" i="9"/>
  <c r="F27" i="9"/>
  <c r="F145" i="9"/>
  <c r="F102" i="9"/>
  <c r="F96" i="9"/>
  <c r="F75" i="9"/>
  <c r="F38" i="9"/>
  <c r="F93" i="9"/>
  <c r="F144" i="9"/>
  <c r="F138" i="9"/>
  <c r="F61" i="9"/>
  <c r="F139" i="9"/>
  <c r="F137" i="9"/>
  <c r="F85" i="9"/>
  <c r="F31" i="9"/>
  <c r="F78" i="9"/>
  <c r="F151" i="9"/>
  <c r="F66" i="9"/>
  <c r="F30" i="9"/>
  <c r="F99" i="9"/>
  <c r="F143" i="9"/>
  <c r="F100" i="9"/>
  <c r="F128" i="9"/>
  <c r="F110" i="9"/>
  <c r="F51" i="9"/>
  <c r="F49" i="9"/>
  <c r="F125" i="9"/>
  <c r="F36" i="9"/>
  <c r="F152" i="9"/>
  <c r="F73" i="9"/>
  <c r="F154" i="9"/>
  <c r="F122" i="9"/>
  <c r="F115" i="9"/>
  <c r="F89" i="9"/>
  <c r="F124" i="9"/>
  <c r="F136" i="9"/>
  <c r="F46" i="9"/>
  <c r="F108" i="9"/>
  <c r="F63" i="9"/>
  <c r="F91" i="9"/>
  <c r="F112" i="9"/>
  <c r="F135" i="9"/>
  <c r="F116" i="9"/>
  <c r="F44" i="9"/>
  <c r="F40" i="9"/>
  <c r="F62" i="9"/>
  <c r="F56" i="9"/>
  <c r="F149" i="9"/>
  <c r="F54" i="9"/>
  <c r="F130" i="9"/>
  <c r="F123" i="9"/>
  <c r="F121" i="9"/>
  <c r="F127" i="9"/>
  <c r="F25" i="9"/>
  <c r="F70" i="9"/>
  <c r="F82" i="9"/>
  <c r="F140" i="9"/>
  <c r="F41" i="9"/>
  <c r="F67" i="9"/>
  <c r="F146" i="9"/>
  <c r="F147" i="9"/>
  <c r="J45" i="5"/>
  <c r="H46" i="5" s="1"/>
  <c r="I46" i="5" s="1"/>
  <c r="J40" i="5"/>
  <c r="H41" i="5" s="1"/>
  <c r="I41" i="5" s="1"/>
  <c r="J41" i="5"/>
  <c r="H42" i="5" s="1"/>
  <c r="I42" i="5" s="1"/>
  <c r="J42" i="5"/>
  <c r="H43" i="5" s="1"/>
  <c r="I43" i="5" s="1"/>
  <c r="J43" i="5"/>
  <c r="H44" i="5" s="1"/>
  <c r="I44" i="5" s="1"/>
  <c r="F35" i="5"/>
  <c r="L49" i="3" l="1"/>
  <c r="O49" i="3" s="1"/>
  <c r="I52" i="11"/>
  <c r="H52" i="11"/>
  <c r="K52" i="11"/>
  <c r="F36" i="5"/>
  <c r="G53" i="11" l="1"/>
  <c r="H53" i="11" s="1"/>
  <c r="M52" i="11"/>
  <c r="N53" i="3" s="1"/>
  <c r="K53" i="11"/>
  <c r="I53" i="11"/>
  <c r="G54" i="11" s="1"/>
  <c r="F37" i="5"/>
  <c r="M53" i="11" l="1"/>
  <c r="N54" i="3" s="1"/>
  <c r="H54" i="11"/>
  <c r="F38" i="5"/>
  <c r="K54" i="11" l="1"/>
  <c r="I54" i="11"/>
  <c r="G55" i="11" s="1"/>
  <c r="F39" i="5"/>
  <c r="M54" i="11" l="1"/>
  <c r="N55" i="3" s="1"/>
  <c r="F40" i="5"/>
  <c r="J38" i="5"/>
  <c r="H39" i="5" s="1"/>
  <c r="I39" i="5" s="1"/>
  <c r="J27" i="5"/>
  <c r="H28" i="5" s="1"/>
  <c r="I28" i="5" s="1"/>
  <c r="J36" i="5"/>
  <c r="H37" i="5" s="1"/>
  <c r="I37" i="5" s="1"/>
  <c r="N16" i="5"/>
  <c r="J34" i="5"/>
  <c r="H35" i="5" s="1"/>
  <c r="I35" i="5" s="1"/>
  <c r="J32" i="5"/>
  <c r="H33" i="5" s="1"/>
  <c r="I33" i="5" s="1"/>
  <c r="J37" i="5"/>
  <c r="H38" i="5" s="1"/>
  <c r="I38" i="5" s="1"/>
  <c r="I55" i="11" l="1"/>
  <c r="H55" i="11"/>
  <c r="K55" i="11"/>
  <c r="L16" i="5"/>
  <c r="H17" i="5"/>
  <c r="I17" i="5" s="1"/>
  <c r="J39" i="5"/>
  <c r="H40" i="5" s="1"/>
  <c r="I40" i="5" s="1"/>
  <c r="J18" i="5"/>
  <c r="H19" i="5" s="1"/>
  <c r="I19" i="5" s="1"/>
  <c r="J20" i="5"/>
  <c r="H21" i="5" s="1"/>
  <c r="I21" i="5" s="1"/>
  <c r="J31" i="5"/>
  <c r="H32" i="5" s="1"/>
  <c r="I32" i="5" s="1"/>
  <c r="J25" i="5"/>
  <c r="H26" i="5" s="1"/>
  <c r="I26" i="5" s="1"/>
  <c r="J22" i="5"/>
  <c r="H23" i="5" s="1"/>
  <c r="I23" i="5" s="1"/>
  <c r="J24" i="5"/>
  <c r="H25" i="5" s="1"/>
  <c r="I25" i="5" s="1"/>
  <c r="J35" i="5"/>
  <c r="H36" i="5" s="1"/>
  <c r="I36" i="5" s="1"/>
  <c r="J23" i="5"/>
  <c r="H24" i="5" s="1"/>
  <c r="I24" i="5" s="1"/>
  <c r="J17" i="5"/>
  <c r="H18" i="5" s="1"/>
  <c r="I18" i="5" s="1"/>
  <c r="J28" i="5"/>
  <c r="H29" i="5" s="1"/>
  <c r="I29" i="5" s="1"/>
  <c r="J33" i="5"/>
  <c r="H34" i="5" s="1"/>
  <c r="I34" i="5" s="1"/>
  <c r="J30" i="5"/>
  <c r="H31" i="5" s="1"/>
  <c r="I31" i="5" s="1"/>
  <c r="J21" i="5"/>
  <c r="H22" i="5" s="1"/>
  <c r="I22" i="5" s="1"/>
  <c r="J29" i="5"/>
  <c r="H30" i="5" s="1"/>
  <c r="I30" i="5" s="1"/>
  <c r="J26" i="5"/>
  <c r="H27" i="5" s="1"/>
  <c r="I27" i="5" s="1"/>
  <c r="J19" i="5"/>
  <c r="H20" i="5" s="1"/>
  <c r="I20" i="5" s="1"/>
  <c r="G56" i="11" l="1"/>
  <c r="H56" i="11" s="1"/>
  <c r="M55" i="11"/>
  <c r="N56" i="3" s="1"/>
  <c r="K56" i="11"/>
  <c r="I56" i="11"/>
  <c r="G57" i="11" s="1"/>
  <c r="M16" i="5"/>
  <c r="K16" i="5"/>
  <c r="M56" i="11" l="1"/>
  <c r="N57" i="3" s="1"/>
  <c r="H57" i="11"/>
  <c r="G34" i="5"/>
  <c r="K34" i="5" s="1"/>
  <c r="G42" i="5"/>
  <c r="K42" i="5" s="1"/>
  <c r="G24" i="5"/>
  <c r="K24" i="5" s="1"/>
  <c r="G31" i="5"/>
  <c r="K31" i="5" s="1"/>
  <c r="G27" i="5"/>
  <c r="K27" i="5" s="1"/>
  <c r="G30" i="5"/>
  <c r="K30" i="5" s="1"/>
  <c r="G29" i="5"/>
  <c r="K29" i="5" s="1"/>
  <c r="G45" i="5"/>
  <c r="K45" i="5" s="1"/>
  <c r="G26" i="5"/>
  <c r="K26" i="5" s="1"/>
  <c r="G46" i="5"/>
  <c r="K46" i="5" s="1"/>
  <c r="G44" i="5"/>
  <c r="K44" i="5" s="1"/>
  <c r="G39" i="5"/>
  <c r="K39" i="5" s="1"/>
  <c r="G22" i="5"/>
  <c r="K22" i="5" s="1"/>
  <c r="G23" i="5"/>
  <c r="K23" i="5" s="1"/>
  <c r="G25" i="5"/>
  <c r="K25" i="5" s="1"/>
  <c r="G18" i="5"/>
  <c r="K18" i="5" s="1"/>
  <c r="G36" i="5"/>
  <c r="K36" i="5" s="1"/>
  <c r="G28" i="5"/>
  <c r="K28" i="5" s="1"/>
  <c r="G43" i="5"/>
  <c r="K43" i="5" s="1"/>
  <c r="G38" i="5"/>
  <c r="K38" i="5" s="1"/>
  <c r="G41" i="5"/>
  <c r="K41" i="5" s="1"/>
  <c r="G21" i="5"/>
  <c r="K21" i="5" s="1"/>
  <c r="G20" i="5"/>
  <c r="K20" i="5" s="1"/>
  <c r="G37" i="5"/>
  <c r="K37" i="5" s="1"/>
  <c r="G33" i="5"/>
  <c r="K33" i="5" s="1"/>
  <c r="G35" i="5"/>
  <c r="K35" i="5" s="1"/>
  <c r="G32" i="5"/>
  <c r="K32" i="5" s="1"/>
  <c r="G40" i="5"/>
  <c r="K40" i="5" s="1"/>
  <c r="G19" i="5"/>
  <c r="K19" i="5" s="1"/>
  <c r="G17" i="5"/>
  <c r="K17" i="5" s="1"/>
  <c r="L17" i="5" s="1"/>
  <c r="K57" i="11" l="1"/>
  <c r="I57" i="11"/>
  <c r="G58" i="11" s="1"/>
  <c r="M17" i="5"/>
  <c r="L18" i="5"/>
  <c r="M57" i="11" l="1"/>
  <c r="N58" i="3" s="1"/>
  <c r="H58" i="11"/>
  <c r="L19" i="5"/>
  <c r="M18" i="5"/>
  <c r="K58" i="11" l="1"/>
  <c r="I58" i="11"/>
  <c r="G59" i="11" s="1"/>
  <c r="M19" i="5"/>
  <c r="L20" i="5"/>
  <c r="M58" i="11" l="1"/>
  <c r="N59" i="3" s="1"/>
  <c r="H59" i="11"/>
  <c r="L21" i="5"/>
  <c r="M20" i="5"/>
  <c r="K59" i="11" l="1"/>
  <c r="I59" i="11"/>
  <c r="G60" i="11" s="1"/>
  <c r="L22" i="5"/>
  <c r="M21" i="5"/>
  <c r="M59" i="11" l="1"/>
  <c r="N60" i="3" s="1"/>
  <c r="L23" i="5"/>
  <c r="M22" i="5"/>
  <c r="I60" i="11" l="1"/>
  <c r="G61" i="11" s="1"/>
  <c r="H60" i="11"/>
  <c r="K60" i="11"/>
  <c r="M23" i="5"/>
  <c r="L24" i="5"/>
  <c r="M60" i="11" l="1"/>
  <c r="N61" i="3" s="1"/>
  <c r="I61" i="11"/>
  <c r="H61" i="11"/>
  <c r="F37" i="11" s="1"/>
  <c r="K61" i="11"/>
  <c r="K62" i="11" s="1"/>
  <c r="M24" i="5"/>
  <c r="L25" i="5"/>
  <c r="D27" i="2" l="1"/>
  <c r="I62" i="11"/>
  <c r="M61" i="11"/>
  <c r="N62" i="3" s="1"/>
  <c r="M25" i="5"/>
  <c r="L26" i="5"/>
  <c r="M62" i="11" l="1"/>
  <c r="G63" i="11"/>
  <c r="H63" i="11" s="1"/>
  <c r="N63" i="3"/>
  <c r="D43" i="2" s="1"/>
  <c r="E43" i="2" s="1"/>
  <c r="K63" i="11"/>
  <c r="L27" i="5"/>
  <c r="M26" i="5"/>
  <c r="I63" i="11" l="1"/>
  <c r="G64" i="11"/>
  <c r="H64" i="11" s="1"/>
  <c r="M63" i="11"/>
  <c r="N64" i="3" s="1"/>
  <c r="I64" i="11"/>
  <c r="G65" i="11" s="1"/>
  <c r="K64" i="11"/>
  <c r="M27" i="5"/>
  <c r="L28" i="5"/>
  <c r="M64" i="11" l="1"/>
  <c r="N65" i="3" s="1"/>
  <c r="I65" i="11"/>
  <c r="H65" i="11"/>
  <c r="K65" i="11"/>
  <c r="M28" i="5"/>
  <c r="L29" i="5"/>
  <c r="G66" i="11" l="1"/>
  <c r="H66" i="11" s="1"/>
  <c r="M65" i="11"/>
  <c r="N66" i="3" s="1"/>
  <c r="K66" i="11"/>
  <c r="L30" i="5"/>
  <c r="M29" i="5"/>
  <c r="I66" i="11" l="1"/>
  <c r="G67" i="11" s="1"/>
  <c r="L31" i="5"/>
  <c r="M30" i="5"/>
  <c r="M66" i="11" l="1"/>
  <c r="N67" i="3" s="1"/>
  <c r="I67" i="11"/>
  <c r="H67" i="11"/>
  <c r="K67" i="11"/>
  <c r="M31" i="5"/>
  <c r="L32" i="5"/>
  <c r="G68" i="11" l="1"/>
  <c r="H68" i="11" s="1"/>
  <c r="M67" i="11"/>
  <c r="N68" i="3" s="1"/>
  <c r="K68" i="11"/>
  <c r="M32" i="5"/>
  <c r="L33" i="5"/>
  <c r="I68" i="11" l="1"/>
  <c r="G69" i="11" s="1"/>
  <c r="L34" i="5"/>
  <c r="M33" i="5"/>
  <c r="M68" i="11" l="1"/>
  <c r="N69" i="3" s="1"/>
  <c r="I69" i="11"/>
  <c r="H69" i="11"/>
  <c r="K69" i="11"/>
  <c r="L35" i="5"/>
  <c r="M34" i="5"/>
  <c r="G70" i="11" l="1"/>
  <c r="H70" i="11" s="1"/>
  <c r="M69" i="11"/>
  <c r="N70" i="3" s="1"/>
  <c r="K70" i="11"/>
  <c r="M35" i="5"/>
  <c r="L36" i="5"/>
  <c r="I70" i="11" l="1"/>
  <c r="G71" i="11" s="1"/>
  <c r="H71" i="11" s="1"/>
  <c r="K71" i="11"/>
  <c r="M36" i="5"/>
  <c r="L37" i="5"/>
  <c r="I71" i="11" l="1"/>
  <c r="G72" i="11" s="1"/>
  <c r="H72" i="11" s="1"/>
  <c r="M70" i="11"/>
  <c r="N71" i="3" s="1"/>
  <c r="K72" i="11"/>
  <c r="L38" i="5"/>
  <c r="M37" i="5"/>
  <c r="M71" i="11" l="1"/>
  <c r="N72" i="3" s="1"/>
  <c r="I72" i="11"/>
  <c r="G73" i="11" s="1"/>
  <c r="M72" i="11"/>
  <c r="N73" i="3" s="1"/>
  <c r="L39" i="5"/>
  <c r="M38" i="5"/>
  <c r="I73" i="11" l="1"/>
  <c r="H73" i="11"/>
  <c r="K73" i="11"/>
  <c r="M39" i="5"/>
  <c r="L40" i="5"/>
  <c r="G74" i="11" l="1"/>
  <c r="H74" i="11" s="1"/>
  <c r="M73" i="11"/>
  <c r="N74" i="3" s="1"/>
  <c r="K74" i="11"/>
  <c r="M40" i="5"/>
  <c r="L41" i="5"/>
  <c r="I74" i="11" l="1"/>
  <c r="G75" i="11" s="1"/>
  <c r="M74" i="11"/>
  <c r="N75" i="3" s="1"/>
  <c r="L42" i="5"/>
  <c r="M41" i="5"/>
  <c r="I75" i="11" l="1"/>
  <c r="H75" i="11"/>
  <c r="K75" i="11"/>
  <c r="M42" i="5"/>
  <c r="L43" i="5"/>
  <c r="G76" i="11" l="1"/>
  <c r="H76" i="11" s="1"/>
  <c r="M75" i="11"/>
  <c r="N76" i="3" s="1"/>
  <c r="K76" i="11"/>
  <c r="I76" i="11"/>
  <c r="G77" i="11" s="1"/>
  <c r="M43" i="5"/>
  <c r="L44" i="5"/>
  <c r="M76" i="11" l="1"/>
  <c r="N77" i="3" s="1"/>
  <c r="H77" i="11"/>
  <c r="M44" i="5"/>
  <c r="L45" i="5"/>
  <c r="I77" i="11" l="1"/>
  <c r="K77" i="11"/>
  <c r="L46" i="5"/>
  <c r="M46" i="5" s="1"/>
  <c r="M45" i="5"/>
  <c r="G78" i="11" l="1"/>
  <c r="H78" i="11" s="1"/>
  <c r="M77" i="11"/>
  <c r="N78" i="3" s="1"/>
  <c r="K78" i="11"/>
  <c r="I78" i="11"/>
  <c r="G79" i="11" s="1"/>
  <c r="M78" i="11" l="1"/>
  <c r="N79" i="3" s="1"/>
  <c r="I79" i="11" l="1"/>
  <c r="H79" i="11"/>
  <c r="K79" i="11"/>
  <c r="G80" i="11" l="1"/>
  <c r="H80" i="11" s="1"/>
  <c r="M79" i="11"/>
  <c r="N80" i="3" s="1"/>
  <c r="K80" i="11"/>
  <c r="I80" i="11"/>
  <c r="G81" i="11" s="1"/>
  <c r="M80" i="11" l="1"/>
  <c r="N81" i="3" s="1"/>
  <c r="I81" i="11" l="1"/>
  <c r="G82" i="11" s="1"/>
  <c r="H81" i="11"/>
  <c r="K81" i="11"/>
  <c r="M81" i="11" l="1"/>
  <c r="N82" i="3" s="1"/>
  <c r="I82" i="11"/>
  <c r="G83" i="11" s="1"/>
  <c r="H82" i="11"/>
  <c r="K82" i="11"/>
  <c r="M82" i="11" l="1"/>
  <c r="N83" i="3" s="1"/>
  <c r="I83" i="11"/>
  <c r="G84" i="11" s="1"/>
  <c r="H83" i="11"/>
  <c r="K83" i="11"/>
  <c r="I50" i="3" l="1"/>
  <c r="G51" i="3" s="1"/>
  <c r="K50" i="3"/>
  <c r="M83" i="11"/>
  <c r="N84" i="3" s="1"/>
  <c r="I84" i="11"/>
  <c r="H84" i="11"/>
  <c r="K84" i="11"/>
  <c r="H50" i="3"/>
  <c r="I51" i="3" l="1"/>
  <c r="G52" i="3" s="1"/>
  <c r="H51" i="3"/>
  <c r="M84" i="11"/>
  <c r="N85" i="3" s="1"/>
  <c r="L50" i="3"/>
  <c r="O50" i="3" s="1"/>
  <c r="K51" i="3"/>
  <c r="L51" i="3" l="1"/>
  <c r="O51" i="3" s="1"/>
  <c r="H52" i="3" l="1"/>
  <c r="K52" i="3"/>
  <c r="I52" i="3"/>
  <c r="L52" i="3" l="1"/>
  <c r="O52" i="3" s="1"/>
  <c r="G53" i="3"/>
  <c r="K53" i="3" l="1"/>
  <c r="H53" i="3"/>
  <c r="I53" i="3"/>
  <c r="G54" i="3" s="1"/>
  <c r="I54" i="3" l="1"/>
  <c r="G55" i="3" s="1"/>
  <c r="L53" i="3"/>
  <c r="O53" i="3" s="1"/>
  <c r="I55" i="3" l="1"/>
  <c r="G56" i="3" s="1"/>
  <c r="K54" i="3"/>
  <c r="H54" i="3"/>
  <c r="L54" i="3" l="1"/>
  <c r="O54" i="3" s="1"/>
  <c r="I56" i="3"/>
  <c r="G57" i="3" s="1"/>
  <c r="K55" i="3"/>
  <c r="H55" i="3"/>
  <c r="L55" i="3" l="1"/>
  <c r="O55" i="3" s="1"/>
  <c r="I57" i="3"/>
  <c r="H57" i="3"/>
  <c r="K56" i="3"/>
  <c r="H56" i="3"/>
  <c r="G58" i="3" l="1"/>
  <c r="H58" i="3" s="1"/>
  <c r="L56" i="3"/>
  <c r="O56" i="3" s="1"/>
  <c r="K57" i="3"/>
  <c r="I58" i="3" l="1"/>
  <c r="G59" i="3"/>
  <c r="H59" i="3" s="1"/>
  <c r="L57" i="3"/>
  <c r="O57" i="3" s="1"/>
  <c r="K58" i="3"/>
  <c r="L58" i="3" l="1"/>
  <c r="O58" i="3" s="1"/>
  <c r="K59" i="3"/>
  <c r="I59" i="3"/>
  <c r="G60" i="3" s="1"/>
  <c r="I60" i="3" s="1"/>
  <c r="G61" i="3" s="1"/>
  <c r="L59" i="3" l="1"/>
  <c r="O59" i="3" s="1"/>
  <c r="K60" i="3"/>
  <c r="H60" i="3"/>
  <c r="L60" i="3" l="1"/>
  <c r="O60" i="3" s="1"/>
  <c r="H61" i="3"/>
  <c r="I61" i="3"/>
  <c r="K61" i="3"/>
  <c r="G62" i="3" l="1"/>
  <c r="I62" i="3" s="1"/>
  <c r="I63" i="3" s="1"/>
  <c r="G64" i="3" s="1"/>
  <c r="L61" i="3"/>
  <c r="O61" i="3" s="1"/>
  <c r="H62" i="3"/>
  <c r="D51" i="2" l="1"/>
  <c r="K62" i="3"/>
  <c r="L62" i="3" s="1"/>
  <c r="O62" i="3" s="1"/>
  <c r="I64" i="3"/>
  <c r="G65" i="3" s="1"/>
  <c r="K63" i="3"/>
  <c r="L63" i="3" s="1"/>
  <c r="C35" i="2" s="1"/>
  <c r="G39" i="3"/>
  <c r="H64" i="3"/>
  <c r="F38" i="3" s="1"/>
  <c r="K64" i="3" l="1"/>
  <c r="I65" i="3"/>
  <c r="G66" i="3" s="1"/>
  <c r="E35" i="2"/>
  <c r="I66" i="3" l="1"/>
  <c r="G67" i="3" s="1"/>
  <c r="H66" i="3"/>
  <c r="K65" i="3"/>
  <c r="H65" i="3"/>
  <c r="L64" i="3"/>
  <c r="O64" i="3" s="1"/>
  <c r="K66" i="3" l="1"/>
  <c r="L65" i="3"/>
  <c r="O65" i="3" s="1"/>
  <c r="K67" i="3" l="1"/>
  <c r="H67" i="3"/>
  <c r="L66" i="3"/>
  <c r="O66" i="3" s="1"/>
  <c r="I67" i="3"/>
  <c r="G68" i="3" s="1"/>
  <c r="I68" i="3" l="1"/>
  <c r="G69" i="3" s="1"/>
  <c r="L67" i="3"/>
  <c r="O67" i="3" s="1"/>
  <c r="I69" i="3" l="1"/>
  <c r="G70" i="3" s="1"/>
  <c r="K68" i="3"/>
  <c r="H68" i="3"/>
  <c r="L68" i="3" l="1"/>
  <c r="O68" i="3" s="1"/>
  <c r="I70" i="3"/>
  <c r="G71" i="3" s="1"/>
  <c r="K69" i="3"/>
  <c r="H69" i="3"/>
  <c r="L69" i="3" l="1"/>
  <c r="O69" i="3" s="1"/>
  <c r="I71" i="3"/>
  <c r="G72" i="3" s="1"/>
  <c r="K70" i="3"/>
  <c r="H70" i="3"/>
  <c r="L70" i="3" l="1"/>
  <c r="O70" i="3" s="1"/>
  <c r="I72" i="3"/>
  <c r="G73" i="3" s="1"/>
  <c r="K71" i="3"/>
  <c r="H71" i="3"/>
  <c r="L71" i="3" l="1"/>
  <c r="O71" i="3" s="1"/>
  <c r="K72" i="3"/>
  <c r="H72" i="3"/>
  <c r="L72" i="3" l="1"/>
  <c r="O72" i="3" s="1"/>
  <c r="K73" i="3"/>
  <c r="H73" i="3"/>
  <c r="I73" i="3"/>
  <c r="G74" i="3" s="1"/>
  <c r="L73" i="3" l="1"/>
  <c r="O73" i="3" s="1"/>
  <c r="I74" i="3"/>
  <c r="G75" i="3" s="1"/>
  <c r="I75" i="3" l="1"/>
  <c r="G76" i="3" s="1"/>
  <c r="H75" i="3"/>
  <c r="K74" i="3"/>
  <c r="H74" i="3"/>
  <c r="L74" i="3" l="1"/>
  <c r="O74" i="3" s="1"/>
  <c r="K75" i="3"/>
  <c r="I76" i="3"/>
  <c r="G77" i="3" s="1"/>
  <c r="H76" i="3"/>
  <c r="K76" i="3" l="1"/>
  <c r="L75" i="3"/>
  <c r="O75" i="3" s="1"/>
  <c r="I77" i="3"/>
  <c r="G78" i="3" s="1"/>
  <c r="H77" i="3"/>
  <c r="I78" i="3" l="1"/>
  <c r="G79" i="3" s="1"/>
  <c r="H78" i="3"/>
  <c r="L76" i="3"/>
  <c r="O76" i="3" s="1"/>
  <c r="K77" i="3"/>
  <c r="K78" i="3" l="1"/>
  <c r="L77" i="3"/>
  <c r="O77" i="3" s="1"/>
  <c r="I79" i="3"/>
  <c r="G80" i="3" s="1"/>
  <c r="H79" i="3"/>
  <c r="I80" i="3" l="1"/>
  <c r="G81" i="3" s="1"/>
  <c r="H80" i="3"/>
  <c r="L78" i="3"/>
  <c r="O78" i="3" s="1"/>
  <c r="K79" i="3"/>
  <c r="K80" i="3" l="1"/>
  <c r="L79" i="3"/>
  <c r="O79" i="3" s="1"/>
  <c r="I81" i="3"/>
  <c r="G82" i="3" s="1"/>
  <c r="H81" i="3"/>
  <c r="I82" i="3" l="1"/>
  <c r="G83" i="3" s="1"/>
  <c r="H82" i="3"/>
  <c r="K81" i="3"/>
  <c r="L80" i="3"/>
  <c r="O80" i="3" s="1"/>
  <c r="K82" i="3" l="1"/>
  <c r="L81" i="3"/>
  <c r="O81" i="3" s="1"/>
  <c r="I83" i="3"/>
  <c r="G84" i="3" s="1"/>
  <c r="H83" i="3"/>
  <c r="I84" i="3" l="1"/>
  <c r="G85" i="3" s="1"/>
  <c r="H84" i="3"/>
  <c r="L82" i="3"/>
  <c r="O82" i="3" s="1"/>
  <c r="K83" i="3"/>
  <c r="L83" i="3" l="1"/>
  <c r="O83" i="3" s="1"/>
  <c r="K84" i="3"/>
  <c r="I85" i="3"/>
  <c r="H85" i="3"/>
  <c r="L84" i="3" l="1"/>
  <c r="O84" i="3" s="1"/>
  <c r="K85" i="3"/>
  <c r="L85" i="3" s="1"/>
  <c r="O8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tc={C64EC251-6971-4BED-ACCF-54911884E299}</author>
  </authors>
  <commentList>
    <comment ref="M18" authorId="0" shapeId="0" xr:uid="{C64EC251-6971-4BED-ACCF-54911884E299}">
      <text>
        <t>[Threaded comment]
Your version of Excel allows you to read this threaded comment; however, any edits to it will get removed if the file is opened in a newer version of Excel. Learn more: https://go.microsoft.com/fwlink/?linkid=870924
Comment:
    There is no deferred rent.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<sst xmlns="http://schemas.openxmlformats.org/spreadsheetml/2006/main" count="841" uniqueCount="229">
  <si>
    <t>Note B ---------------------------------------------------------------------|</t>
  </si>
  <si>
    <t>LEASE CLASSIFICATION</t>
  </si>
  <si>
    <t>CAPITAL</t>
  </si>
  <si>
    <t>Monthly Journal Entry</t>
  </si>
  <si>
    <t>Debit</t>
  </si>
  <si>
    <t>Credit</t>
  </si>
  <si>
    <t>COMMENCEMENT DATE</t>
  </si>
  <si>
    <t>Lease Expense</t>
  </si>
  <si>
    <t>LEASE TERM (MONTHS)</t>
  </si>
  <si>
    <t>Lease Liability</t>
  </si>
  <si>
    <t>END DATE</t>
  </si>
  <si>
    <t>Accum. Depreciation</t>
  </si>
  <si>
    <t>INCREMENTAL BORROWING RATE %</t>
  </si>
  <si>
    <t>--&gt; Note C</t>
  </si>
  <si>
    <t>Cash</t>
  </si>
  <si>
    <t>PREPAID LEASE PAYMENT</t>
  </si>
  <si>
    <t>INITIAL DIRECT COSTS</t>
  </si>
  <si>
    <t>LEASE INCENTIVES</t>
  </si>
  <si>
    <t>|--Procedure 1 --|</t>
  </si>
  <si>
    <t>|--Procedure 2 --|</t>
  </si>
  <si>
    <t>|--Procedure 5 --|</t>
  </si>
  <si>
    <t>|--------- Rx ---------|</t>
  </si>
  <si>
    <t>|-----Procedure 3 -----|</t>
  </si>
  <si>
    <t>|----------- Rx -----------|</t>
  </si>
  <si>
    <t>|------ Rx -----|</t>
  </si>
  <si>
    <t>Transaction Type</t>
  </si>
  <si>
    <t>Period Number</t>
  </si>
  <si>
    <t>Period Start Date</t>
  </si>
  <si>
    <t>Lease Payment</t>
  </si>
  <si>
    <t>Interest Accretion</t>
  </si>
  <si>
    <t>Allocated to Principal</t>
  </si>
  <si>
    <t>Lease Liability Balance</t>
  </si>
  <si>
    <t>Depreciation Expense</t>
  </si>
  <si>
    <t>Fixed Asset Balance</t>
  </si>
  <si>
    <t>Net Balance</t>
  </si>
  <si>
    <t>Initial Balance Entry</t>
  </si>
  <si>
    <t>Amortization Entry</t>
  </si>
  <si>
    <t>&lt;--- Note A</t>
  </si>
  <si>
    <t>&lt;--- Note B</t>
  </si>
  <si>
    <t>Modification Entry</t>
  </si>
  <si>
    <t>FINANCE</t>
  </si>
  <si>
    <t>ROU - Accum. Amort.</t>
  </si>
  <si>
    <t>|-----------------Note A ----------------|</t>
  </si>
  <si>
    <t>|--Procedure 3 --|</t>
  </si>
  <si>
    <t>|--Procedure 4 --|</t>
  </si>
  <si>
    <t>|---- Rx ----|</t>
  </si>
  <si>
    <t>|--- Refer to Tab NG.1 ---|</t>
  </si>
  <si>
    <t>ROU Asset Adjustment</t>
  </si>
  <si>
    <t>ROU Asset Balance</t>
  </si>
  <si>
    <t>ASC 840 Net Balance</t>
  </si>
  <si>
    <t>Difference</t>
  </si>
  <si>
    <t>Procedure 1  ----------------------------------------------------|</t>
  </si>
  <si>
    <t>|--NG.1 - ASC 840 Amort Calc --|</t>
  </si>
  <si>
    <t>Existing Account Balances - 12/31/2021</t>
  </si>
  <si>
    <t>--&gt; NG.1</t>
  </si>
  <si>
    <t>Procedure 2  ----------------------------------------------------|</t>
  </si>
  <si>
    <t>|--NG.2 - ASC 842 Amort Calc --|</t>
  </si>
  <si>
    <t>Establishing ASC 842 Accounts - 1/1/2022</t>
  </si>
  <si>
    <t>Right-Of-Use Asset</t>
  </si>
  <si>
    <t>ROU Accumulated Amortization</t>
  </si>
  <si>
    <t>Transition Account</t>
  </si>
  <si>
    <t>Procedure 3  ----------------------------------------------------|</t>
  </si>
  <si>
    <t>|------------------ Rx ------------------|</t>
  </si>
  <si>
    <t>Manual Journal to Remove ASC 840 Accounts - 1/1/2022</t>
  </si>
  <si>
    <t>Conclusion ------------------------------------------------------|</t>
  </si>
  <si>
    <t>Balance Sheet Account Balances After 842 Transition</t>
  </si>
  <si>
    <t>OPERATING</t>
  </si>
  <si>
    <t>INITIAL PAYMENT AMOUNT</t>
  </si>
  <si>
    <t>Please see ASC 840 Tab</t>
  </si>
  <si>
    <t>Missing Liability</t>
  </si>
  <si>
    <t>Initial Balance</t>
  </si>
  <si>
    <t>Amortization</t>
  </si>
  <si>
    <t>In Arrears (0) or Advance (2,000)</t>
  </si>
  <si>
    <t>Lease</t>
  </si>
  <si>
    <t>Payment</t>
  </si>
  <si>
    <t>Amortization Expense</t>
  </si>
  <si>
    <t>LA0022 Sprinter Van</t>
  </si>
  <si>
    <t>Deferred Rent Calculation</t>
  </si>
  <si>
    <t>LA0002</t>
  </si>
  <si>
    <t>Rent Escalations</t>
  </si>
  <si>
    <t>Amount</t>
  </si>
  <si>
    <t>Step 1: Make sure all rent escallations are happening when they are supposed to</t>
  </si>
  <si>
    <t>Step 2: Calculate the Lease Expense (Total Payments/total Term)</t>
  </si>
  <si>
    <t>Commencement Date</t>
  </si>
  <si>
    <t>Before Ammendment</t>
  </si>
  <si>
    <t>End Date</t>
  </si>
  <si>
    <t>Lease Term</t>
  </si>
  <si>
    <t>Step 3: Calculate amount allocated to deferred rent each month</t>
  </si>
  <si>
    <t>Initial Lease Payment</t>
  </si>
  <si>
    <t>Step 4: calculate the deferred rent</t>
  </si>
  <si>
    <t>IBR</t>
  </si>
  <si>
    <r>
      <t xml:space="preserve">Step 5: Repeat steps for any </t>
    </r>
    <r>
      <rPr>
        <b/>
        <u/>
        <sz val="8"/>
        <rFont val="Arial"/>
        <family val="2"/>
      </rPr>
      <t>ammendments</t>
    </r>
  </si>
  <si>
    <t>After Ammendment</t>
  </si>
  <si>
    <t>Step 6: Check with the "Net Balance" of all operating Leases in NetLease</t>
  </si>
  <si>
    <t>Internal ID</t>
  </si>
  <si>
    <t>ID</t>
  </si>
  <si>
    <t>Lease Classification</t>
  </si>
  <si>
    <t>Lease Expense/Income (ST/LV/Sublease)</t>
  </si>
  <si>
    <t>Allocated To Deferred</t>
  </si>
  <si>
    <t xml:space="preserve">Deferred Rent Balance </t>
  </si>
  <si>
    <t>Right of Use Asset Net Balance (Posting)</t>
  </si>
  <si>
    <t>Lease Liability Balance (Posting)</t>
  </si>
  <si>
    <t>Allocated to Interest (Financing)</t>
  </si>
  <si>
    <t>Amortization Amount (Financing)</t>
  </si>
  <si>
    <t>Lease Expense (Operating)</t>
  </si>
  <si>
    <t>LSE29553</t>
  </si>
  <si>
    <t>Operating</t>
  </si>
  <si>
    <t>LSE29552</t>
  </si>
  <si>
    <t>LSE29554</t>
  </si>
  <si>
    <t>LSE29556</t>
  </si>
  <si>
    <t>LSE29550</t>
  </si>
  <si>
    <t>LSE29551</t>
  </si>
  <si>
    <t>LSE29616</t>
  </si>
  <si>
    <t>Modification</t>
  </si>
  <si>
    <t>LSE29555</t>
  </si>
  <si>
    <t>LSE29557</t>
  </si>
  <si>
    <t>LSE29560</t>
  </si>
  <si>
    <t>LSE29561</t>
  </si>
  <si>
    <t>LSE29562</t>
  </si>
  <si>
    <t>LSE29563</t>
  </si>
  <si>
    <t>LSE29564</t>
  </si>
  <si>
    <t>LSE29565</t>
  </si>
  <si>
    <t>LSE29566</t>
  </si>
  <si>
    <t>LSE29567</t>
  </si>
  <si>
    <t>LSE29558</t>
  </si>
  <si>
    <t>LSE29559</t>
  </si>
  <si>
    <t>LSE29568</t>
  </si>
  <si>
    <t>LSE29569</t>
  </si>
  <si>
    <t>LSE29572</t>
  </si>
  <si>
    <t>LSE29573</t>
  </si>
  <si>
    <t>LSE29574</t>
  </si>
  <si>
    <t>LSE29575</t>
  </si>
  <si>
    <t>LSE29576</t>
  </si>
  <si>
    <t>LSE29577</t>
  </si>
  <si>
    <t>LSE29578</t>
  </si>
  <si>
    <t>LSE29579</t>
  </si>
  <si>
    <t>LSE29571</t>
  </si>
  <si>
    <t>LSE29570</t>
  </si>
  <si>
    <t>LSE29580</t>
  </si>
  <si>
    <t>LSE29581</t>
  </si>
  <si>
    <t>LSE29584</t>
  </si>
  <si>
    <t>LSE29585</t>
  </si>
  <si>
    <t>LSE29586</t>
  </si>
  <si>
    <t>LSE29587</t>
  </si>
  <si>
    <t>LSE29588</t>
  </si>
  <si>
    <t>LSE29589</t>
  </si>
  <si>
    <t>LSE29590</t>
  </si>
  <si>
    <t>LSE29591</t>
  </si>
  <si>
    <t>LSE29582</t>
  </si>
  <si>
    <t>LSE29583</t>
  </si>
  <si>
    <t>LSE29592</t>
  </si>
  <si>
    <t>LSE29593</t>
  </si>
  <si>
    <t>LSE29596</t>
  </si>
  <si>
    <t>LSE29597</t>
  </si>
  <si>
    <t>LSE29598</t>
  </si>
  <si>
    <t>LSE29599</t>
  </si>
  <si>
    <t>LSE29600</t>
  </si>
  <si>
    <t>LSE29601</t>
  </si>
  <si>
    <t>LSE29602</t>
  </si>
  <si>
    <t>LSE29603</t>
  </si>
  <si>
    <t>LSE29594</t>
  </si>
  <si>
    <t>LSE29595</t>
  </si>
  <si>
    <t>LSE29604</t>
  </si>
  <si>
    <t>LSE29605</t>
  </si>
  <si>
    <t>LSE29608</t>
  </si>
  <si>
    <t>LSE29609</t>
  </si>
  <si>
    <t>LSE29610</t>
  </si>
  <si>
    <t>LSE29611</t>
  </si>
  <si>
    <t>LSE29612</t>
  </si>
  <si>
    <t>LSE29613</t>
  </si>
  <si>
    <t>LSE29614</t>
  </si>
  <si>
    <t>LSE29615</t>
  </si>
  <si>
    <t>LSE29606</t>
  </si>
  <si>
    <t>LSE29607</t>
  </si>
  <si>
    <t>LSE20531</t>
  </si>
  <si>
    <t>LSE20532</t>
  </si>
  <si>
    <t>LSE20535</t>
  </si>
  <si>
    <t>LSE20536</t>
  </si>
  <si>
    <t>LSE20537</t>
  </si>
  <si>
    <t>LSE20538</t>
  </si>
  <si>
    <t>LSE20539</t>
  </si>
  <si>
    <t>LSE20540</t>
  </si>
  <si>
    <t>LSE20541</t>
  </si>
  <si>
    <t>LSE20542</t>
  </si>
  <si>
    <t>LSE20533</t>
  </si>
  <si>
    <t>LSE20534</t>
  </si>
  <si>
    <t>LSE20543</t>
  </si>
  <si>
    <t>LSE20544</t>
  </si>
  <si>
    <t>LSE20547</t>
  </si>
  <si>
    <t>LSE20548</t>
  </si>
  <si>
    <t>LSE20549</t>
  </si>
  <si>
    <t>LSE20550</t>
  </si>
  <si>
    <t>LSE20551</t>
  </si>
  <si>
    <t>LSE20552</t>
  </si>
  <si>
    <t>LSE20553</t>
  </si>
  <si>
    <t>LSE20554</t>
  </si>
  <si>
    <t>LSE20545</t>
  </si>
  <si>
    <t>LSE20546</t>
  </si>
  <si>
    <t>LSE20555</t>
  </si>
  <si>
    <t>LSE20556</t>
  </si>
  <si>
    <t>LSE20559</t>
  </si>
  <si>
    <t>LSE20560</t>
  </si>
  <si>
    <t>LSE20561</t>
  </si>
  <si>
    <t>LSE20562</t>
  </si>
  <si>
    <t>LSE20564</t>
  </si>
  <si>
    <t>LSE20563</t>
  </si>
  <si>
    <t>LSE20565</t>
  </si>
  <si>
    <t>LSE20566</t>
  </si>
  <si>
    <t>LSE20557</t>
  </si>
  <si>
    <t>LSE20558</t>
  </si>
  <si>
    <t>LSE20567</t>
  </si>
  <si>
    <t>LSE20568</t>
  </si>
  <si>
    <t>LSE20571</t>
  </si>
  <si>
    <t>LSE20572</t>
  </si>
  <si>
    <t>LSE20573</t>
  </si>
  <si>
    <t>LSE20574</t>
  </si>
  <si>
    <t>LSE20575</t>
  </si>
  <si>
    <t>LSE20576</t>
  </si>
  <si>
    <t>LSE20577</t>
  </si>
  <si>
    <t>LSE20578</t>
  </si>
  <si>
    <t>LSE20569</t>
  </si>
  <si>
    <t>LSE20570</t>
  </si>
  <si>
    <t>LSE20579</t>
  </si>
  <si>
    <t>LSE20580</t>
  </si>
  <si>
    <t>LSE20581</t>
  </si>
  <si>
    <t>LSE20582</t>
  </si>
  <si>
    <t>LSE20583</t>
  </si>
  <si>
    <t>LSE20584</t>
  </si>
  <si>
    <t>LSE20585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</si>
</sst>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_);_(&quot;$&quot;* \(#,##0.00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8"/>
      <name val="Arial"/>
      <family val="2"/>
    </font>
    <font>
      <i/>
      <sz val="11"/>
      <color theme="1"/>
      <name val="Calibri"/>
      <family val="2"/>
      <scheme val="minor"/>
    </font>
    <font>
      <sz val="8"/>
      <name val="Arial"/>
    </font>
    <font>
      <b/>
      <u/>
      <sz val="8"/>
      <name val="Arial"/>
      <family val="2"/>
    </font>
    <font>
      <b/>
      <sz val="7"/>
      <name val="Arial"/>
      <family val="2"/>
    </font>
    <font>
      <sz val="8"/>
      <color indexed="8"/>
      <name val="Verdana"/>
      <family val="2"/>
    </font>
    <font>
      <b/>
      <sz val="10"/>
      <name val="Calibri"/>
      <family val="2"/>
      <scheme val="minor"/>
    </font>
    <font>
      <sz val="11"/>
      <color rgb="FFFF0000"/>
      <name val="Calibri"/>
      <family val="2"/>
      <scheme val="minor"/>
    </font>
    <font>
      <sz val="11"/>
      <color rgb="FF0000FF"/>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0D0D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cellStyleXfs>
  <cellXfs count="124">
    <xf numFmtId="0" fontId="0" fillId="0" borderId="0" xfId="0"/>
    <xf numFmtId="0" fontId="1" fillId="2" borderId="0" xfId="4" applyFill="1"/>
    <xf numFmtId="0" fontId="5" fillId="2" borderId="0" xfId="4" applyFont="1" applyFill="1"/>
    <xf numFmtId="164" fontId="1" fillId="2" borderId="0" xfId="4" applyNumberFormat="1" applyFill="1"/>
    <xf numFmtId="164" fontId="5" fillId="2" borderId="0" xfId="4" applyNumberFormat="1" applyFont="1" applyFill="1"/>
    <xf numFmtId="0" fontId="1" fillId="2" borderId="4" xfId="4" applyFill="1" applyBorder="1"/>
    <xf numFmtId="164" fontId="0" fillId="2" borderId="0" xfId="5" applyNumberFormat="1" applyFont="1" applyFill="1" applyBorder="1"/>
    <xf numFmtId="164" fontId="0" fillId="2" borderId="5" xfId="5" applyNumberFormat="1" applyFont="1" applyFill="1" applyBorder="1"/>
    <xf numFmtId="0" fontId="1" fillId="2" borderId="6" xfId="4" applyFill="1" applyBorder="1"/>
    <xf numFmtId="164" fontId="0" fillId="2" borderId="7" xfId="5" applyNumberFormat="1" applyFont="1" applyFill="1" applyBorder="1"/>
    <xf numFmtId="164" fontId="0" fillId="2" borderId="8" xfId="5" applyNumberFormat="1" applyFont="1" applyFill="1" applyBorder="1"/>
    <xf numFmtId="164" fontId="0" fillId="2" borderId="0" xfId="5" applyNumberFormat="1" applyFont="1" applyFill="1"/>
    <xf numFmtId="14" fontId="0" fillId="0" borderId="0" xfId="0" applyNumberFormat="1"/>
    <xf numFmtId="43" fontId="0" fillId="0" borderId="0" xfId="1" applyFont="1" applyFill="1" applyBorder="1"/>
    <xf numFmtId="0" fontId="3" fillId="0" borderId="0" xfId="0" applyFont="1" applyAlignment="1">
      <alignment vertical="center" wrapText="1"/>
    </xf>
    <xf numFmtId="165" fontId="0" fillId="0" borderId="0" xfId="2" applyNumberFormat="1" applyFont="1" applyFill="1" applyBorder="1"/>
    <xf numFmtId="0" fontId="0" fillId="0" borderId="0" xfId="0" applyAlignment="1">
      <alignment horizontal="left" indent="2"/>
    </xf>
    <xf numFmtId="4" fontId="0" fillId="0" borderId="0" xfId="0" applyNumberFormat="1"/>
    <xf numFmtId="10" fontId="0" fillId="0" borderId="0" xfId="0" applyNumberFormat="1"/>
    <xf numFmtId="3" fontId="0" fillId="0" borderId="0" xfId="0" applyNumberFormat="1" applyAlignment="1">
      <alignment horizontal="right"/>
    </xf>
    <xf numFmtId="165" fontId="0" fillId="0" borderId="0" xfId="0" applyNumberFormat="1"/>
    <xf numFmtId="0" fontId="0" fillId="0" borderId="0" xfId="0" applyAlignment="1">
      <alignment horizontal="left"/>
    </xf>
    <xf numFmtId="43" fontId="0" fillId="0" borderId="0" xfId="1" applyFont="1"/>
    <xf numFmtId="164" fontId="0" fillId="0" borderId="0" xfId="1" applyNumberFormat="1" applyFont="1"/>
    <xf numFmtId="164" fontId="0" fillId="0" borderId="0" xfId="1" applyNumberFormat="1" applyFont="1" applyFill="1"/>
    <xf numFmtId="0" fontId="6" fillId="0" borderId="0" xfId="6"/>
    <xf numFmtId="0" fontId="4" fillId="3" borderId="0" xfId="6" applyFont="1" applyFill="1"/>
    <xf numFmtId="0" fontId="4" fillId="4" borderId="0" xfId="6" applyFont="1" applyFill="1"/>
    <xf numFmtId="164" fontId="0" fillId="4" borderId="0" xfId="1" applyNumberFormat="1" applyFont="1" applyFill="1"/>
    <xf numFmtId="0" fontId="4" fillId="5" borderId="0" xfId="6" applyFont="1" applyFill="1"/>
    <xf numFmtId="0" fontId="4" fillId="6" borderId="0" xfId="6" applyFont="1" applyFill="1"/>
    <xf numFmtId="0" fontId="4" fillId="7" borderId="0" xfId="6" applyFont="1" applyFill="1"/>
    <xf numFmtId="43" fontId="4" fillId="7" borderId="0" xfId="1" applyFont="1" applyFill="1"/>
    <xf numFmtId="0" fontId="4" fillId="0" borderId="0" xfId="6" applyFont="1"/>
    <xf numFmtId="0" fontId="4" fillId="0" borderId="0" xfId="6" applyFont="1" applyAlignment="1">
      <alignment horizontal="right"/>
    </xf>
    <xf numFmtId="14" fontId="6" fillId="0" borderId="0" xfId="6" applyNumberFormat="1"/>
    <xf numFmtId="9" fontId="0" fillId="0" borderId="0" xfId="3" applyFont="1"/>
    <xf numFmtId="0" fontId="8" fillId="8" borderId="0" xfId="6" applyFont="1" applyFill="1" applyAlignment="1">
      <alignment horizontal="center"/>
    </xf>
    <xf numFmtId="0" fontId="8" fillId="3" borderId="0" xfId="6" applyFont="1" applyFill="1" applyAlignment="1">
      <alignment horizontal="center"/>
    </xf>
    <xf numFmtId="0" fontId="8" fillId="5" borderId="0" xfId="6" applyFont="1" applyFill="1" applyAlignment="1">
      <alignment horizontal="center"/>
    </xf>
    <xf numFmtId="0" fontId="8" fillId="6" borderId="0" xfId="6" applyFont="1" applyFill="1" applyAlignment="1">
      <alignment horizontal="center"/>
    </xf>
    <xf numFmtId="40" fontId="9" fillId="0" borderId="0" xfId="6" applyNumberFormat="1" applyFont="1"/>
    <xf numFmtId="40" fontId="9" fillId="4" borderId="0" xfId="6" applyNumberFormat="1" applyFont="1" applyFill="1"/>
    <xf numFmtId="40" fontId="9" fillId="7" borderId="0" xfId="6" applyNumberFormat="1" applyFont="1" applyFill="1"/>
    <xf numFmtId="0" fontId="0" fillId="3" borderId="0" xfId="0" applyFill="1"/>
    <xf numFmtId="14" fontId="0" fillId="3" borderId="0" xfId="0" applyNumberFormat="1" applyFill="1"/>
    <xf numFmtId="0" fontId="1" fillId="2" borderId="1" xfId="4" applyFill="1" applyBorder="1"/>
    <xf numFmtId="164" fontId="0" fillId="2" borderId="2" xfId="5" applyNumberFormat="1" applyFont="1" applyFill="1" applyBorder="1"/>
    <xf numFmtId="164" fontId="0" fillId="2" borderId="3" xfId="5" applyNumberFormat="1" applyFont="1" applyFill="1" applyBorder="1"/>
    <xf numFmtId="164" fontId="0" fillId="0" borderId="0" xfId="0" applyNumberFormat="1" applyAlignment="1">
      <alignment horizontal="left"/>
    </xf>
    <xf numFmtId="166" fontId="0" fillId="0" borderId="0" xfId="2" applyNumberFormat="1" applyFont="1" applyFill="1" applyBorder="1"/>
    <xf numFmtId="164" fontId="0" fillId="0" borderId="0" xfId="1" applyNumberFormat="1" applyFont="1" applyAlignment="1">
      <alignment horizontal="left"/>
    </xf>
    <xf numFmtId="164" fontId="0" fillId="3" borderId="0" xfId="1" applyNumberFormat="1" applyFont="1" applyFill="1"/>
    <xf numFmtId="164" fontId="0" fillId="9" borderId="0" xfId="1" applyNumberFormat="1" applyFont="1" applyFill="1"/>
    <xf numFmtId="0" fontId="2" fillId="10" borderId="0" xfId="0" applyFont="1" applyFill="1"/>
    <xf numFmtId="0" fontId="2" fillId="2" borderId="0" xfId="4" applyFont="1" applyFill="1"/>
    <xf numFmtId="0" fontId="0" fillId="0" borderId="0" xfId="0" applyAlignment="1">
      <alignment horizontal="right"/>
    </xf>
    <xf numFmtId="0" fontId="2" fillId="0" borderId="0" xfId="0" applyFont="1"/>
    <xf numFmtId="43" fontId="0" fillId="0" borderId="0" xfId="1" applyFont="1" applyFill="1" applyAlignment="1">
      <alignment horizontal="right"/>
    </xf>
    <xf numFmtId="0" fontId="2" fillId="10" borderId="1" xfId="0" applyFont="1" applyFill="1" applyBorder="1"/>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0" borderId="4" xfId="0" applyFont="1" applyBorder="1"/>
    <xf numFmtId="164" fontId="0" fillId="0" borderId="0" xfId="0" applyNumberFormat="1"/>
    <xf numFmtId="0" fontId="0" fillId="0" borderId="5" xfId="0" applyBorder="1"/>
    <xf numFmtId="0" fontId="2" fillId="0" borderId="4" xfId="0" applyFont="1" applyBorder="1" applyAlignment="1">
      <alignment horizontal="left" indent="1"/>
    </xf>
    <xf numFmtId="164" fontId="0" fillId="0" borderId="5" xfId="0" applyNumberFormat="1" applyBorder="1"/>
    <xf numFmtId="0" fontId="2" fillId="0" borderId="6" xfId="0" applyFont="1" applyBorder="1" applyAlignment="1">
      <alignment horizontal="left" indent="1"/>
    </xf>
    <xf numFmtId="0" fontId="0" fillId="0" borderId="7" xfId="0" applyBorder="1"/>
    <xf numFmtId="164" fontId="0" fillId="0" borderId="8" xfId="0" applyNumberFormat="1" applyBorder="1"/>
    <xf numFmtId="0" fontId="2" fillId="0" borderId="4" xfId="0" applyFont="1" applyBorder="1" applyAlignment="1">
      <alignment horizontal="left"/>
    </xf>
    <xf numFmtId="164" fontId="0" fillId="0" borderId="0" xfId="1" applyNumberFormat="1" applyFont="1" applyFill="1" applyAlignment="1">
      <alignment horizontal="left"/>
    </xf>
    <xf numFmtId="0" fontId="2" fillId="0" borderId="0" xfId="0" applyFont="1" applyAlignment="1">
      <alignment horizontal="left" indent="1"/>
    </xf>
    <xf numFmtId="0" fontId="2" fillId="5" borderId="11" xfId="0" applyFont="1" applyFill="1" applyBorder="1" applyAlignment="1">
      <alignment horizontal="centerContinuous"/>
    </xf>
    <xf numFmtId="0" fontId="2" fillId="10" borderId="1" xfId="4" applyFont="1" applyFill="1" applyBorder="1"/>
    <xf numFmtId="164" fontId="10" fillId="10" borderId="2" xfId="5" applyNumberFormat="1" applyFont="1" applyFill="1" applyBorder="1"/>
    <xf numFmtId="164" fontId="10" fillId="10" borderId="3" xfId="5" applyNumberFormat="1" applyFont="1" applyFill="1" applyBorder="1"/>
    <xf numFmtId="0" fontId="12" fillId="0" borderId="0" xfId="0" applyFont="1" applyAlignment="1">
      <alignment horizontal="center"/>
    </xf>
    <xf numFmtId="0" fontId="12" fillId="0" borderId="0" xfId="0" applyFont="1" applyAlignment="1">
      <alignment horizontal="left"/>
    </xf>
    <xf numFmtId="0" fontId="2" fillId="10" borderId="0" xfId="0" applyFont="1" applyFill="1" applyAlignment="1">
      <alignment horizontal="center"/>
    </xf>
    <xf numFmtId="0" fontId="0" fillId="0" borderId="0" xfId="0" applyAlignment="1">
      <alignment horizontal="center"/>
    </xf>
    <xf numFmtId="0" fontId="5" fillId="0" borderId="0" xfId="0" applyFont="1" applyAlignment="1">
      <alignment horizontal="centerContinuous"/>
    </xf>
    <xf numFmtId="0" fontId="12" fillId="0" borderId="0" xfId="0" applyFont="1" applyAlignment="1">
      <alignment horizontal="centerContinuous"/>
    </xf>
    <xf numFmtId="0" fontId="12" fillId="0" borderId="0" xfId="0" quotePrefix="1" applyFont="1" applyAlignment="1">
      <alignment horizontal="left"/>
    </xf>
    <xf numFmtId="43" fontId="0" fillId="0" borderId="0" xfId="0" applyNumberFormat="1"/>
    <xf numFmtId="0" fontId="11" fillId="0" borderId="0" xfId="0" applyFont="1" applyAlignment="1">
      <alignment horizontal="center"/>
    </xf>
    <xf numFmtId="0" fontId="2" fillId="10" borderId="9" xfId="4" applyFont="1" applyFill="1" applyBorder="1"/>
    <xf numFmtId="164" fontId="10" fillId="10" borderId="12" xfId="5" applyNumberFormat="1" applyFont="1" applyFill="1" applyBorder="1"/>
    <xf numFmtId="164" fontId="10" fillId="10" borderId="10" xfId="5" applyNumberFormat="1" applyFont="1" applyFill="1" applyBorder="1"/>
    <xf numFmtId="164" fontId="10" fillId="2" borderId="0" xfId="5" applyNumberFormat="1" applyFont="1" applyFill="1" applyBorder="1"/>
    <xf numFmtId="164" fontId="12" fillId="2" borderId="0" xfId="5" quotePrefix="1" applyNumberFormat="1" applyFont="1" applyFill="1" applyBorder="1"/>
    <xf numFmtId="0" fontId="12" fillId="2" borderId="0" xfId="0" applyFont="1" applyFill="1" applyAlignment="1">
      <alignment horizontal="left"/>
    </xf>
    <xf numFmtId="0" fontId="11" fillId="2" borderId="0" xfId="0" applyFont="1" applyFill="1" applyAlignment="1">
      <alignment horizontal="left"/>
    </xf>
    <xf numFmtId="164" fontId="0" fillId="10" borderId="0" xfId="1" applyNumberFormat="1" applyFont="1" applyFill="1"/>
    <xf numFmtId="0" fontId="0" fillId="11" borderId="0" xfId="0" applyFill="1"/>
    <xf numFmtId="0" fontId="0" fillId="12" borderId="0" xfId="0" applyFill="1"/>
    <xf numFmtId="14" fontId="0" fillId="12" borderId="0" xfId="0" applyNumberFormat="1" applyFill="1"/>
    <xf numFmtId="164" fontId="0" fillId="12" borderId="0" xfId="1" applyNumberFormat="1" applyFont="1" applyFill="1"/>
    <xf numFmtId="164" fontId="0" fillId="12" borderId="0" xfId="1" applyNumberFormat="1" applyFont="1" applyFill="1" applyAlignment="1">
      <alignment horizontal="left"/>
    </xf>
    <xf numFmtId="0" fontId="2" fillId="10" borderId="0" xfId="0" applyFont="1" applyFill="1" applyAlignment="1">
      <alignment horizontal="center" wrapText="1"/>
    </xf>
    <xf numFmtId="0" fontId="1" fillId="2" borderId="5" xfId="4" applyFill="1" applyBorder="1"/>
    <xf numFmtId="164" fontId="1" fillId="2" borderId="0" xfId="1" applyNumberFormat="1" applyFill="1" applyBorder="1"/>
    <xf numFmtId="164" fontId="1" fillId="2" borderId="8" xfId="1" applyNumberFormat="1" applyFill="1" applyBorder="1"/>
    <xf numFmtId="8" fontId="0" fillId="0" borderId="0" xfId="0" applyNumberFormat="1"/>
    <xf numFmtId="0" fontId="0" fillId="2" borderId="0" xfId="0" applyFill="1"/>
    <xf numFmtId="0" fontId="2" fillId="2" borderId="0" xfId="0" applyFont="1" applyFill="1"/>
    <xf numFmtId="0" fontId="0" fillId="2" borderId="0" xfId="0" applyFill="1" applyAlignment="1">
      <alignment horizontal="right"/>
    </xf>
    <xf numFmtId="0" fontId="2" fillId="2" borderId="1"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14" fontId="0" fillId="2" borderId="0" xfId="0" applyNumberFormat="1" applyFill="1"/>
    <xf numFmtId="0" fontId="2" fillId="2" borderId="4" xfId="0" applyFont="1" applyFill="1" applyBorder="1"/>
    <xf numFmtId="164" fontId="0" fillId="2" borderId="0" xfId="0" applyNumberFormat="1" applyFill="1"/>
    <xf numFmtId="0" fontId="0" fillId="2" borderId="5" xfId="0" applyFill="1" applyBorder="1"/>
    <xf numFmtId="0" fontId="2" fillId="2" borderId="4" xfId="0" applyFont="1" applyFill="1" applyBorder="1" applyAlignment="1">
      <alignment horizontal="left"/>
    </xf>
    <xf numFmtId="164" fontId="0" fillId="2" borderId="5" xfId="0" applyNumberFormat="1" applyFill="1" applyBorder="1"/>
    <xf numFmtId="0" fontId="2" fillId="2" borderId="4" xfId="0" applyFont="1" applyFill="1" applyBorder="1" applyAlignment="1">
      <alignment horizontal="left" indent="1"/>
    </xf>
    <xf numFmtId="10" fontId="0" fillId="2" borderId="0" xfId="0" applyNumberFormat="1" applyFill="1"/>
    <xf numFmtId="0" fontId="12" fillId="2" borderId="0" xfId="0" quotePrefix="1" applyFont="1" applyFill="1" applyAlignment="1">
      <alignment horizontal="left"/>
    </xf>
    <xf numFmtId="0" fontId="2" fillId="2" borderId="6" xfId="0" applyFont="1" applyFill="1" applyBorder="1" applyAlignment="1">
      <alignment horizontal="left" indent="1"/>
    </xf>
    <xf numFmtId="0" fontId="0" fillId="2" borderId="7" xfId="0" applyFill="1" applyBorder="1"/>
    <xf numFmtId="164" fontId="0" fillId="2" borderId="8" xfId="0" applyNumberFormat="1" applyFill="1" applyBorder="1"/>
    <xf numFmtId="43" fontId="0" fillId="2" borderId="0" xfId="1" applyFont="1" applyFill="1" applyAlignment="1">
      <alignment horizontal="right"/>
    </xf>
    <xf numFmtId="43" fontId="0" fillId="2" borderId="0" xfId="0" applyNumberFormat="1" applyFill="1"/>
  </cellXfs>
  <cellStyles count="7">
    <cellStyle name="Comma" xfId="1" builtinId="3"/>
    <cellStyle name="Comma 2" xfId="5" xr:uid="{5A4FD363-156E-4A61-91C6-FE76F78B5F00}"/>
    <cellStyle name="Currency" xfId="2" builtinId="4"/>
    <cellStyle name="Normal" xfId="0" builtinId="0"/>
    <cellStyle name="Normal 2" xfId="4" xr:uid="{689135D2-263E-4A12-81A6-2C27EA75469F}"/>
    <cellStyle name="Normal 3" xfId="6" xr:uid="{B46F204E-E9AB-4BDB-B34B-4B68B2B6A51A}"/>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ubs.la/Q01mq5V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67925" cy="7753350"/>
    <xdr:pic>
      <xdr:nvPicPr>
        <xdr:cNvPr id="2" name="Picture 1">
          <a:hlinkClick xmlns:r="http://schemas.openxmlformats.org/officeDocument/2006/relationships" r:id="rId1"/>
          <a:extLst>
            <a:ext uri="{FF2B5EF4-FFF2-40B4-BE49-F238E27FC236}">
              <a16:creationId xmlns:a16="http://schemas.microsoft.com/office/drawing/2014/main" id="{48113ADB-98E2-4A4A-A7FA-39C53D414F5A}"/>
            </a:ext>
          </a:extLst>
        </xdr:cNvPr>
        <xdr:cNvPicPr>
          <a:picLocks noChangeAspect="1"/>
        </xdr:cNvPicPr>
      </xdr:nvPicPr>
      <xdr:blipFill>
        <a:blip xmlns:r="http://schemas.openxmlformats.org/officeDocument/2006/relationships" r:embed="rId2"/>
        <a:stretch>
          <a:fillRect/>
        </a:stretch>
      </xdr:blipFill>
      <xdr:spPr>
        <a:xfrm>
          <a:off x="0" y="0"/>
          <a:ext cx="10067925" cy="7753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26035</xdr:colOff>
      <xdr:row>3</xdr:row>
      <xdr:rowOff>59690</xdr:rowOff>
    </xdr:from>
    <xdr:to>
      <xdr:col>12</xdr:col>
      <xdr:colOff>164465</xdr:colOff>
      <xdr:row>35</xdr:row>
      <xdr:rowOff>14568</xdr:rowOff>
    </xdr:to>
    <xdr:sp macro="" textlink="">
      <xdr:nvSpPr>
        <xdr:cNvPr id="2" name="Rectangle 1">
          <a:extLst>
            <a:ext uri="{FF2B5EF4-FFF2-40B4-BE49-F238E27FC236}">
              <a16:creationId xmlns:a16="http://schemas.microsoft.com/office/drawing/2014/main" id="{8FBC86E5-37AF-4575-80CC-1283956B93C4}"/>
            </a:ext>
          </a:extLst>
        </xdr:cNvPr>
        <xdr:cNvSpPr/>
      </xdr:nvSpPr>
      <xdr:spPr>
        <a:xfrm>
          <a:off x="207010" y="631190"/>
          <a:ext cx="6844030" cy="6050878"/>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This workbook</a:t>
          </a:r>
          <a:r>
            <a:rPr lang="en-US" sz="1100" baseline="0">
              <a:solidFill>
                <a:sysClr val="windowText" lastClr="000000"/>
              </a:solidFill>
              <a:effectLst/>
              <a:latin typeface="+mn-lt"/>
              <a:ea typeface="+mn-ea"/>
              <a:cs typeface="+mn-cs"/>
            </a:rPr>
            <a:t> is to help the users understanding in the accounting transition of ASC 840 Capital Leases to ASC 842 Financing Leases. </a:t>
          </a:r>
        </a:p>
        <a:p>
          <a:endParaRPr lang="en-US" sz="1100" baseline="0">
            <a:solidFill>
              <a:sysClr val="windowText" lastClr="000000"/>
            </a:solidFill>
            <a:effectLst/>
            <a:latin typeface="+mn-lt"/>
            <a:ea typeface="+mn-ea"/>
            <a:cs typeface="+mn-cs"/>
          </a:endParaRPr>
        </a:p>
        <a:p>
          <a:r>
            <a:rPr lang="en-US" sz="1100" b="1" baseline="0">
              <a:solidFill>
                <a:sysClr val="windowText" lastClr="000000"/>
              </a:solidFill>
              <a:effectLst/>
              <a:latin typeface="+mn-lt"/>
              <a:ea typeface="+mn-ea"/>
              <a:cs typeface="+mn-cs"/>
            </a:rPr>
            <a:t>The example in the subsequent tabs will have following amortization criteria:</a:t>
          </a:r>
        </a:p>
        <a:p>
          <a:r>
            <a:rPr lang="en-US" sz="1100" b="1" baseline="0">
              <a:solidFill>
                <a:sysClr val="windowText" lastClr="000000"/>
              </a:solidFill>
              <a:effectLst/>
              <a:latin typeface="+mn-lt"/>
              <a:ea typeface="+mn-ea"/>
              <a:cs typeface="+mn-cs"/>
            </a:rPr>
            <a:t>Lease Term: </a:t>
          </a:r>
          <a:r>
            <a:rPr lang="en-US" sz="1100" baseline="0">
              <a:solidFill>
                <a:sysClr val="windowText" lastClr="000000"/>
              </a:solidFill>
              <a:effectLst/>
              <a:latin typeface="+mn-lt"/>
              <a:ea typeface="+mn-ea"/>
              <a:cs typeface="+mn-cs"/>
            </a:rPr>
            <a:t>3 Years</a:t>
          </a:r>
        </a:p>
        <a:p>
          <a:r>
            <a:rPr lang="en-US" sz="1100" b="1">
              <a:solidFill>
                <a:sysClr val="windowText" lastClr="000000"/>
              </a:solidFill>
              <a:effectLst/>
              <a:latin typeface="+mn-lt"/>
              <a:ea typeface="+mn-ea"/>
              <a:cs typeface="+mn-cs"/>
            </a:rPr>
            <a:t>Lease Classification</a:t>
          </a:r>
          <a:r>
            <a:rPr lang="en-US" sz="1100" b="1" baseline="0">
              <a:solidFill>
                <a:sysClr val="windowText" lastClr="000000"/>
              </a:solidFill>
              <a:effectLst/>
              <a:latin typeface="+mn-lt"/>
              <a:ea typeface="+mn-ea"/>
              <a:cs typeface="+mn-cs"/>
            </a:rPr>
            <a:t>:</a:t>
          </a:r>
          <a:r>
            <a:rPr lang="en-US" sz="1100" baseline="0">
              <a:solidFill>
                <a:sysClr val="windowText" lastClr="000000"/>
              </a:solidFill>
              <a:effectLst/>
              <a:latin typeface="+mn-lt"/>
              <a:ea typeface="+mn-ea"/>
              <a:cs typeface="+mn-cs"/>
            </a:rPr>
            <a:t> FINANCE</a:t>
          </a:r>
        </a:p>
        <a:p>
          <a:r>
            <a:rPr lang="en-US" sz="1100" b="1">
              <a:solidFill>
                <a:sysClr val="windowText" lastClr="000000"/>
              </a:solidFill>
              <a:effectLst/>
              <a:latin typeface="+mn-lt"/>
              <a:ea typeface="+mn-ea"/>
              <a:cs typeface="+mn-cs"/>
            </a:rPr>
            <a:t>Commencement</a:t>
          </a:r>
          <a:r>
            <a:rPr lang="en-US" sz="1100" b="1" baseline="0">
              <a:solidFill>
                <a:sysClr val="windowText" lastClr="000000"/>
              </a:solidFill>
              <a:effectLst/>
              <a:latin typeface="+mn-lt"/>
              <a:ea typeface="+mn-ea"/>
              <a:cs typeface="+mn-cs"/>
            </a:rPr>
            <a:t> Date: </a:t>
          </a:r>
          <a:r>
            <a:rPr lang="en-US" sz="1100" b="0" baseline="0">
              <a:solidFill>
                <a:sysClr val="windowText" lastClr="000000"/>
              </a:solidFill>
              <a:effectLst/>
              <a:latin typeface="+mn-lt"/>
              <a:ea typeface="+mn-ea"/>
              <a:cs typeface="+mn-cs"/>
            </a:rPr>
            <a:t>11/1/2021</a:t>
          </a:r>
          <a:endParaRPr lang="en-US" sz="1100" b="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Prepaid</a:t>
          </a:r>
          <a:r>
            <a:rPr lang="en-US" sz="1100" b="1" baseline="0">
              <a:solidFill>
                <a:sysClr val="windowText" lastClr="000000"/>
              </a:solidFill>
              <a:effectLst/>
              <a:latin typeface="+mn-lt"/>
              <a:ea typeface="+mn-ea"/>
              <a:cs typeface="+mn-cs"/>
            </a:rPr>
            <a:t> Lease Payments: </a:t>
          </a:r>
          <a:r>
            <a:rPr lang="en-US" sz="1100" b="0" baseline="0">
              <a:solidFill>
                <a:sysClr val="windowText" lastClr="000000"/>
              </a:solidFill>
              <a:effectLst/>
              <a:latin typeface="+mn-lt"/>
              <a:ea typeface="+mn-ea"/>
              <a:cs typeface="+mn-cs"/>
            </a:rPr>
            <a:t>$0</a:t>
          </a:r>
        </a:p>
        <a:p>
          <a:r>
            <a:rPr lang="en-US" sz="1100" b="1" baseline="0">
              <a:solidFill>
                <a:sysClr val="windowText" lastClr="000000"/>
              </a:solidFill>
              <a:effectLst/>
              <a:latin typeface="+mn-lt"/>
              <a:ea typeface="+mn-ea"/>
              <a:cs typeface="+mn-cs"/>
            </a:rPr>
            <a:t>Initial Direct Costs: </a:t>
          </a:r>
          <a:r>
            <a:rPr lang="en-US" sz="1100" b="0" baseline="0">
              <a:solidFill>
                <a:sysClr val="windowText" lastClr="000000"/>
              </a:solidFill>
              <a:effectLst/>
              <a:latin typeface="+mn-lt"/>
              <a:ea typeface="+mn-ea"/>
              <a:cs typeface="+mn-cs"/>
            </a:rPr>
            <a:t>$0</a:t>
          </a:r>
        </a:p>
        <a:p>
          <a:r>
            <a:rPr lang="en-US" sz="1100" b="1" baseline="0">
              <a:solidFill>
                <a:sysClr val="windowText" lastClr="000000"/>
              </a:solidFill>
              <a:effectLst/>
              <a:latin typeface="+mn-lt"/>
              <a:ea typeface="+mn-ea"/>
              <a:cs typeface="+mn-cs"/>
            </a:rPr>
            <a:t>Lease Incentives: </a:t>
          </a:r>
          <a:r>
            <a:rPr lang="en-US" sz="1100" b="0" baseline="0">
              <a:solidFill>
                <a:sysClr val="windowText" lastClr="000000"/>
              </a:solidFill>
              <a:effectLst/>
              <a:latin typeface="+mn-lt"/>
              <a:ea typeface="+mn-ea"/>
              <a:cs typeface="+mn-cs"/>
            </a:rPr>
            <a:t>$0</a:t>
          </a:r>
        </a:p>
        <a:p>
          <a:r>
            <a:rPr lang="en-US" sz="1100" b="1">
              <a:solidFill>
                <a:sysClr val="windowText" lastClr="000000"/>
              </a:solidFill>
              <a:effectLst/>
              <a:latin typeface="+mn-lt"/>
              <a:ea typeface="+mn-ea"/>
              <a:cs typeface="+mn-cs"/>
            </a:rPr>
            <a:t>Incremental Borrowing Rate</a:t>
          </a:r>
          <a:r>
            <a:rPr lang="en-US" sz="1100" b="1" baseline="0">
              <a:solidFill>
                <a:sysClr val="windowText" lastClr="000000"/>
              </a:solidFill>
              <a:effectLst/>
              <a:latin typeface="+mn-lt"/>
              <a:ea typeface="+mn-ea"/>
              <a:cs typeface="+mn-cs"/>
            </a:rPr>
            <a:t>: </a:t>
          </a:r>
          <a:r>
            <a:rPr lang="en-US" sz="1100" baseline="0">
              <a:solidFill>
                <a:sysClr val="windowText" lastClr="000000"/>
              </a:solidFill>
              <a:effectLst/>
              <a:latin typeface="+mn-lt"/>
              <a:ea typeface="+mn-ea"/>
              <a:cs typeface="+mn-cs"/>
            </a:rPr>
            <a:t>7.5%</a:t>
          </a:r>
        </a:p>
        <a:p>
          <a:r>
            <a:rPr lang="en-US" sz="1100" b="1">
              <a:solidFill>
                <a:sysClr val="windowText" lastClr="000000"/>
              </a:solidFill>
              <a:effectLst/>
              <a:latin typeface="+mn-lt"/>
              <a:ea typeface="+mn-ea"/>
              <a:cs typeface="+mn-cs"/>
            </a:rPr>
            <a:t>Note</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This Lease has r</a:t>
          </a:r>
          <a:r>
            <a:rPr lang="en-US" sz="1100" b="0">
              <a:solidFill>
                <a:sysClr val="windowText" lastClr="000000"/>
              </a:solidFill>
              <a:effectLst/>
              <a:latin typeface="+mn-lt"/>
              <a:ea typeface="+mn-ea"/>
              <a:cs typeface="+mn-cs"/>
            </a:rPr>
            <a:t>ent</a:t>
          </a:r>
          <a:r>
            <a:rPr lang="en-US" sz="1100" b="0" baseline="0">
              <a:solidFill>
                <a:sysClr val="windowText" lastClr="000000"/>
              </a:solidFill>
              <a:effectLst/>
              <a:latin typeface="+mn-lt"/>
              <a:ea typeface="+mn-ea"/>
              <a:cs typeface="+mn-cs"/>
            </a:rPr>
            <a:t> Escalation of 3.5% at the yearly.</a:t>
          </a:r>
        </a:p>
        <a:p>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r>
            <a:rPr lang="en-US" sz="1100" b="0" i="0" baseline="0">
              <a:solidFill>
                <a:sysClr val="windowText" lastClr="000000"/>
              </a:solidFill>
              <a:effectLst/>
              <a:latin typeface="+mn-lt"/>
              <a:ea typeface="+mn-ea"/>
              <a:cs typeface="+mn-cs"/>
            </a:rPr>
            <a:t>1) Determine current fixed asset/depreciation and its corresponding lease liability is complete and accurate. </a:t>
          </a:r>
          <a:r>
            <a:rPr lang="en-US" sz="1100" b="0" i="1" baseline="0">
              <a:solidFill>
                <a:sysClr val="windowText" lastClr="000000"/>
              </a:solidFill>
              <a:effectLst/>
              <a:latin typeface="+mn-lt"/>
              <a:ea typeface="+mn-ea"/>
              <a:cs typeface="+mn-cs"/>
            </a:rPr>
            <a:t>- Please see NG.1 - ASC 840 Amort. Calc for more details</a:t>
          </a:r>
        </a:p>
        <a:p>
          <a:r>
            <a:rPr lang="en-US" sz="1100" b="0" i="0" baseline="0">
              <a:solidFill>
                <a:sysClr val="windowText" lastClr="000000"/>
              </a:solidFill>
              <a:effectLst/>
              <a:latin typeface="+mn-lt"/>
              <a:ea typeface="+mn-ea"/>
              <a:cs typeface="+mn-cs"/>
            </a:rPr>
            <a:t>2) Determine the incremental borrowing rate (IBR) used for leases. </a:t>
          </a:r>
          <a:r>
            <a:rPr lang="en-US" sz="1100" b="0" i="1" baseline="0">
              <a:solidFill>
                <a:sysClr val="windowText" lastClr="000000"/>
              </a:solidFill>
              <a:effectLst/>
              <a:latin typeface="+mn-lt"/>
              <a:ea typeface="+mn-ea"/>
              <a:cs typeface="+mn-cs"/>
            </a:rPr>
            <a:t>- email </a:t>
          </a:r>
          <a:r>
            <a:rPr lang="en-US" sz="1100" b="0" i="1" baseline="0">
              <a:solidFill>
                <a:srgbClr val="0000FF"/>
              </a:solidFill>
              <a:effectLst/>
              <a:latin typeface="+mn-lt"/>
              <a:ea typeface="+mn-ea"/>
              <a:cs typeface="+mn-cs"/>
            </a:rPr>
            <a:t>sales@netgain.tech</a:t>
          </a:r>
          <a:r>
            <a:rPr lang="en-US" sz="1100" b="0" i="1" baseline="0">
              <a:solidFill>
                <a:sysClr val="windowText" lastClr="000000"/>
              </a:solidFill>
              <a:effectLst/>
              <a:latin typeface="+mn-lt"/>
              <a:ea typeface="+mn-ea"/>
              <a:cs typeface="+mn-cs"/>
            </a:rPr>
            <a:t> for a free guide.</a:t>
          </a:r>
          <a:r>
            <a:rPr lang="en-US" sz="1100" b="0" i="0" baseline="0">
              <a:solidFill>
                <a:sysClr val="windowText" lastClr="000000"/>
              </a:solidFill>
              <a:effectLst/>
              <a:latin typeface="+mn-lt"/>
              <a:ea typeface="+mn-ea"/>
              <a:cs typeface="+mn-cs"/>
            </a:rPr>
            <a:t> </a:t>
          </a:r>
          <a:r>
            <a:rPr lang="en-US" sz="1100" b="1" i="1" baseline="0">
              <a:solidFill>
                <a:sysClr val="windowText" lastClr="000000"/>
              </a:solidFill>
              <a:effectLst/>
              <a:latin typeface="+mn-lt"/>
              <a:ea typeface="+mn-ea"/>
              <a:cs typeface="+mn-cs"/>
            </a:rPr>
            <a:t>Please note:</a:t>
          </a:r>
          <a:r>
            <a:rPr lang="en-US" sz="1100" b="0" i="1" baseline="0">
              <a:solidFill>
                <a:sysClr val="windowText" lastClr="000000"/>
              </a:solidFill>
              <a:effectLst/>
              <a:latin typeface="+mn-lt"/>
              <a:ea typeface="+mn-ea"/>
              <a:cs typeface="+mn-cs"/>
            </a:rPr>
            <a:t> It is highly recommended to determine the IBR using both company resources and 3rd party specialist to satisfy auditor requirements. </a:t>
          </a:r>
        </a:p>
        <a:p>
          <a:r>
            <a:rPr lang="en-US" sz="1100" b="0" i="0" baseline="0">
              <a:solidFill>
                <a:sysClr val="windowText" lastClr="000000"/>
              </a:solidFill>
              <a:effectLst/>
              <a:latin typeface="+mn-lt"/>
              <a:ea typeface="+mn-ea"/>
              <a:cs typeface="+mn-cs"/>
            </a:rPr>
            <a:t>3) Write an accounting standard transition memo to determine definitions, accounting treatment, and transition considerations. - email </a:t>
          </a:r>
          <a:r>
            <a:rPr lang="en-US" sz="1100" b="0" i="0" baseline="0">
              <a:solidFill>
                <a:srgbClr val="0000FF"/>
              </a:solidFill>
              <a:effectLst/>
              <a:latin typeface="+mn-lt"/>
              <a:ea typeface="+mn-ea"/>
              <a:cs typeface="+mn-cs"/>
            </a:rPr>
            <a:t>sales@netgain.tech</a:t>
          </a:r>
          <a:r>
            <a:rPr lang="en-US" sz="1100" b="0" i="0" baseline="0">
              <a:solidFill>
                <a:sysClr val="windowText" lastClr="000000"/>
              </a:solidFill>
              <a:effectLst/>
              <a:latin typeface="+mn-lt"/>
              <a:ea typeface="+mn-ea"/>
              <a:cs typeface="+mn-cs"/>
            </a:rPr>
            <a:t> for a free template</a:t>
          </a:r>
        </a:p>
        <a:p>
          <a:r>
            <a:rPr lang="en-US" sz="1100" b="0" i="0" baseline="0">
              <a:solidFill>
                <a:sysClr val="windowText" lastClr="000000"/>
              </a:solidFill>
              <a:effectLst/>
              <a:latin typeface="+mn-lt"/>
              <a:ea typeface="+mn-ea"/>
              <a:cs typeface="+mn-cs"/>
            </a:rPr>
            <a:t>4) Calculate Lease Liability and Right-of-use asset. </a:t>
          </a:r>
          <a:r>
            <a:rPr lang="en-US" sz="1100" b="0" i="1" baseline="0">
              <a:solidFill>
                <a:sysClr val="windowText" lastClr="000000"/>
              </a:solidFill>
              <a:effectLst/>
              <a:latin typeface="+mn-lt"/>
              <a:ea typeface="+mn-ea"/>
              <a:cs typeface="+mn-cs"/>
            </a:rPr>
            <a:t>- Please see NG.2 - ASC 842 Amort. Calc for more details</a:t>
          </a:r>
          <a:endParaRPr lang="en-US"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5) Post transition entries to establish new lease liability and right-of-use asset balances on the general ledger. </a:t>
          </a:r>
          <a:r>
            <a:rPr lang="en-US" sz="1100" b="0" i="1" baseline="0">
              <a:solidFill>
                <a:sysClr val="windowText" lastClr="000000"/>
              </a:solidFill>
              <a:effectLst/>
              <a:latin typeface="+mn-lt"/>
              <a:ea typeface="+mn-ea"/>
              <a:cs typeface="+mn-cs"/>
            </a:rPr>
            <a:t>- Please see NG.3 - ASC 842 Transition JE's for more details</a:t>
          </a:r>
          <a:endParaRPr lang="en-US" sz="1100" b="0" i="0" baseline="0">
            <a:solidFill>
              <a:sysClr val="windowText" lastClr="000000"/>
            </a:solidFill>
            <a:effectLst/>
            <a:latin typeface="+mn-lt"/>
            <a:ea typeface="+mn-ea"/>
            <a:cs typeface="+mn-cs"/>
          </a:endParaRP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RESULT:</a:t>
          </a:r>
        </a:p>
        <a:p>
          <a:r>
            <a:rPr lang="en-US" sz="1100" b="0" i="0" baseline="0">
              <a:solidFill>
                <a:sysClr val="windowText" lastClr="000000"/>
              </a:solidFill>
              <a:effectLst/>
              <a:latin typeface="+mn-lt"/>
              <a:ea typeface="+mn-ea"/>
              <a:cs typeface="+mn-cs"/>
            </a:rPr>
            <a:t>After the procedures above have been performed the right-of-use asset and lease liability should be established and current as per the date of the reporting period. </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Please note:</a:t>
          </a:r>
          <a:r>
            <a:rPr lang="en-US" sz="1100" b="0" i="0" baseline="0">
              <a:solidFill>
                <a:sysClr val="windowText" lastClr="000000"/>
              </a:solidFill>
              <a:effectLst/>
              <a:latin typeface="+mn-lt"/>
              <a:ea typeface="+mn-ea"/>
              <a:cs typeface="+mn-cs"/>
            </a:rPr>
            <a:t> </a:t>
          </a:r>
          <a:r>
            <a:rPr lang="en-US" sz="1100" b="0" i="1" baseline="0">
              <a:solidFill>
                <a:sysClr val="windowText" lastClr="000000"/>
              </a:solidFill>
              <a:effectLst/>
              <a:latin typeface="+mn-lt"/>
              <a:ea typeface="+mn-ea"/>
              <a:cs typeface="+mn-cs"/>
            </a:rPr>
            <a:t>This example is appropriate for any company that has financing leases and was previously using ASC 840 as their accounting method prior to using ASC 842. For other examples, please reach out to </a:t>
          </a:r>
          <a:r>
            <a:rPr lang="en-US" sz="1100" b="0" i="1" baseline="0">
              <a:solidFill>
                <a:srgbClr val="0000FF"/>
              </a:solidFill>
              <a:effectLst/>
              <a:latin typeface="+mn-lt"/>
              <a:ea typeface="+mn-ea"/>
              <a:cs typeface="+mn-cs"/>
            </a:rPr>
            <a:t>sales@netgain.tech</a:t>
          </a:r>
          <a:r>
            <a:rPr lang="en-US" sz="1100" b="0" i="1" baseline="0">
              <a:solidFill>
                <a:sysClr val="windowText" lastClr="000000"/>
              </a:solidFill>
              <a:effectLst/>
              <a:latin typeface="+mn-lt"/>
              <a:ea typeface="+mn-ea"/>
              <a:cs typeface="+mn-cs"/>
            </a:rPr>
            <a:t>.</a:t>
          </a:r>
        </a:p>
      </xdr:txBody>
    </xdr:sp>
    <xdr:clientData/>
  </xdr:twoCellAnchor>
  <xdr:twoCellAnchor editAs="oneCell">
    <xdr:from>
      <xdr:col>0</xdr:col>
      <xdr:colOff>304800</xdr:colOff>
      <xdr:row>0</xdr:row>
      <xdr:rowOff>60960</xdr:rowOff>
    </xdr:from>
    <xdr:to>
      <xdr:col>3</xdr:col>
      <xdr:colOff>329183</xdr:colOff>
      <xdr:row>3</xdr:row>
      <xdr:rowOff>58892</xdr:rowOff>
    </xdr:to>
    <xdr:pic>
      <xdr:nvPicPr>
        <xdr:cNvPr id="3" name="Picture 2">
          <a:extLst>
            <a:ext uri="{FF2B5EF4-FFF2-40B4-BE49-F238E27FC236}">
              <a16:creationId xmlns:a16="http://schemas.microsoft.com/office/drawing/2014/main" id="{3D77CA24-7534-4B96-8E3D-8E612AFBFF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60960"/>
          <a:ext cx="1542332" cy="558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143435</xdr:colOff>
      <xdr:row>0</xdr:row>
      <xdr:rowOff>0</xdr:rowOff>
    </xdr:from>
    <xdr:to>
      <xdr:col>1</xdr:col>
      <xdr:colOff>1641205</xdr:colOff>
      <xdr:row>3</xdr:row>
      <xdr:rowOff>36630</xdr:rowOff>
    </xdr:to>
    <xdr:pic>
      <xdr:nvPicPr>
        <xdr:cNvPr id="3" name="Picture 2">
          <a:extLst>
            <a:ext uri="{FF2B5EF4-FFF2-40B4-BE49-F238E27FC236}">
              <a16:creationId xmlns:a16="http://schemas.microsoft.com/office/drawing/2014/main" id="{B2F84227-A9D3-4D8F-BFC8-DA423E25E6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360" y="0"/>
          <a:ext cx="1562017" cy="608130"/>
        </a:xfrm>
        <a:prstGeom prst="rect">
          <a:avLst/>
        </a:prstGeom>
      </xdr:spPr>
    </xdr:pic>
    <xdr:clientData/>
  </xdr:twoCellAnchor>
  <xdr:twoCellAnchor>
    <xdr:from>
      <xdr:col>1</xdr:col>
      <xdr:colOff>171449</xdr:colOff>
      <xdr:row>4</xdr:row>
      <xdr:rowOff>57150</xdr:rowOff>
    </xdr:from>
    <xdr:to>
      <xdr:col>8</xdr:col>
      <xdr:colOff>67234</xdr:colOff>
      <xdr:row>32</xdr:row>
      <xdr:rowOff>22411</xdr:rowOff>
    </xdr:to>
    <xdr:sp macro="" textlink="">
      <xdr:nvSpPr>
        <xdr:cNvPr id="4" name="Rectangle 3">
          <a:extLst>
            <a:ext uri="{FF2B5EF4-FFF2-40B4-BE49-F238E27FC236}">
              <a16:creationId xmlns:a16="http://schemas.microsoft.com/office/drawing/2014/main" id="{3282F473-0CB6-4256-B9B4-548E3B5DB802}"/>
            </a:ext>
          </a:extLst>
        </xdr:cNvPr>
        <xdr:cNvSpPr/>
      </xdr:nvSpPr>
      <xdr:spPr>
        <a:xfrm>
          <a:off x="343273" y="804209"/>
          <a:ext cx="8867961" cy="5194673"/>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To</a:t>
          </a:r>
          <a:r>
            <a:rPr lang="en-US" sz="1100" baseline="0">
              <a:solidFill>
                <a:sysClr val="windowText" lastClr="000000"/>
              </a:solidFill>
              <a:effectLst/>
              <a:latin typeface="+mn-lt"/>
              <a:ea typeface="+mn-ea"/>
              <a:cs typeface="+mn-cs"/>
            </a:rPr>
            <a:t> provide understanding on the calculation behind basic accounting under ASC 840. </a:t>
          </a:r>
          <a:r>
            <a:rPr lang="en-US" sz="1100" i="1" baseline="0">
              <a:solidFill>
                <a:sysClr val="windowText" lastClr="000000"/>
              </a:solidFill>
              <a:effectLst/>
              <a:latin typeface="+mn-lt"/>
              <a:ea typeface="+mn-ea"/>
              <a:cs typeface="+mn-cs"/>
            </a:rPr>
            <a:t>- See NG Summary tab for more details</a:t>
          </a:r>
        </a:p>
        <a:p>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ASC 840 BACKGROUND: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Under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ASC 840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capital leases were treated very similarly to what is now a financing lease under ASC 842. There were 4 criteria under ASC 840 that determined whether a lease could be categorized as a capital lease. 1) Did the title or ownership transfer over to the lessee one the lease term came to a close? 2) was there a bargain purchase option? 3) Was the lease term equal or higher than 75% of the remaining useful life of the asset? 4) Did the sum of lease payments exceed 90% of the fair value of the asset in question. A lease could be categorized as a capital lease if any of the 4 criteria applied.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r>
            <a:rPr lang="en-US" sz="1100" b="0" i="0" baseline="0">
              <a:solidFill>
                <a:sysClr val="windowText" lastClr="000000"/>
              </a:solidFill>
              <a:effectLst/>
              <a:latin typeface="+mn-lt"/>
              <a:ea typeface="+mn-ea"/>
              <a:cs typeface="+mn-cs"/>
            </a:rPr>
            <a:t>1) Add all future cash lease payments to the schedule below ( Column D ). This includes any rent escalations or rent abatement periods. </a:t>
          </a:r>
        </a:p>
        <a:p>
          <a:r>
            <a:rPr lang="en-US" sz="1100" b="0" i="0" baseline="0">
              <a:solidFill>
                <a:sysClr val="windowText" lastClr="000000"/>
              </a:solidFill>
              <a:effectLst/>
              <a:latin typeface="+mn-lt"/>
              <a:ea typeface="+mn-ea"/>
              <a:cs typeface="+mn-cs"/>
            </a:rPr>
            <a:t>2) Calculate lease expense by using the sum of total lease payment over the contract of the lease (Column E) / the total lease term (Cell C37). </a:t>
          </a:r>
        </a:p>
        <a:p>
          <a:r>
            <a:rPr lang="en-US" sz="1100" b="0" i="0" baseline="0">
              <a:solidFill>
                <a:sysClr val="windowText" lastClr="000000"/>
              </a:solidFill>
              <a:effectLst/>
              <a:latin typeface="+mn-lt"/>
              <a:ea typeface="+mn-ea"/>
              <a:cs typeface="+mn-cs"/>
            </a:rPr>
            <a:t>3) Determine the lease liability by adding the total future cash payments of the lease, discounting them by the  monthly incremental borrowing rate to calculate the present value of the liability in the current period. - Formula =NPV(IBR/12,SUM of Cash Payments)+subsequent month payment amount</a:t>
          </a:r>
        </a:p>
        <a:p>
          <a:r>
            <a:rPr lang="en-US" sz="1100" b="0" i="0" baseline="0">
              <a:solidFill>
                <a:sysClr val="windowText" lastClr="000000"/>
              </a:solidFill>
              <a:effectLst/>
              <a:latin typeface="+mn-lt"/>
              <a:ea typeface="+mn-ea"/>
              <a:cs typeface="+mn-cs"/>
            </a:rPr>
            <a:t>4) Determine fixed asset amount by adding any prepaid lease payments or initial direct costs and subtracting any lease incentives. </a:t>
          </a:r>
          <a:r>
            <a:rPr lang="en-US" sz="1100" b="0" i="1" baseline="0">
              <a:solidFill>
                <a:sysClr val="windowText" lastClr="000000"/>
              </a:solidFill>
              <a:effectLst/>
              <a:latin typeface="+mn-lt"/>
              <a:ea typeface="+mn-ea"/>
              <a:cs typeface="+mn-cs"/>
            </a:rPr>
            <a:t>Please note: In the example below the criteria mentioned have $0 value and therefore the right-of-use asset will equal the lease liability.</a:t>
          </a:r>
        </a:p>
        <a:p>
          <a:r>
            <a:rPr lang="en-US" sz="1100" b="0" i="0" baseline="0">
              <a:solidFill>
                <a:sysClr val="windowText" lastClr="000000"/>
              </a:solidFill>
              <a:effectLst/>
              <a:latin typeface="+mn-lt"/>
              <a:ea typeface="+mn-ea"/>
              <a:cs typeface="+mn-cs"/>
            </a:rPr>
            <a:t>5) Interest accretion is determined by subtracting the total cash payment from the lease liability balance / 12 months of the year. The remaining balance is multiplied by the incremental borrowing rate to determine how much interest has been accrued during the month. </a:t>
          </a:r>
          <a:r>
            <a:rPr lang="en-US" sz="1100" b="0" i="1" baseline="0">
              <a:solidFill>
                <a:sysClr val="windowText" lastClr="000000"/>
              </a:solidFill>
              <a:effectLst/>
              <a:latin typeface="+mn-lt"/>
              <a:ea typeface="+mn-ea"/>
              <a:cs typeface="+mn-cs"/>
            </a:rPr>
            <a:t>Please note: Interest accretion is used to determine how much of the monthly payment will draw down the right-of-use asset and lease liability each month. - See columns G &amp; I for more details. </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Note A:</a:t>
          </a:r>
          <a:r>
            <a:rPr lang="en-US" sz="1100" b="0" i="0" baseline="0">
              <a:solidFill>
                <a:sysClr val="windowText" lastClr="000000"/>
              </a:solidFill>
              <a:effectLst/>
              <a:latin typeface="+mn-lt"/>
              <a:ea typeface="+mn-ea"/>
              <a:cs typeface="+mn-cs"/>
            </a:rPr>
            <a:t> The total liability accrued each month (Column H) will continue to increase until the cash payments become larger than the lease expense ( </a:t>
          </a:r>
          <a:r>
            <a:rPr lang="en-US" sz="1100" b="0" i="1" baseline="0">
              <a:solidFill>
                <a:sysClr val="windowText" lastClr="000000"/>
              </a:solidFill>
              <a:effectLst/>
              <a:latin typeface="+mn-lt"/>
              <a:ea typeface="+mn-ea"/>
              <a:cs typeface="+mn-cs"/>
            </a:rPr>
            <a:t>the change happens on 2/1/2021 in the example below</a:t>
          </a:r>
          <a:r>
            <a:rPr lang="en-US" sz="1100" b="0" i="0" baseline="0">
              <a:solidFill>
                <a:sysClr val="windowText" lastClr="000000"/>
              </a:solidFill>
              <a:effectLst/>
              <a:latin typeface="+mn-lt"/>
              <a:ea typeface="+mn-ea"/>
              <a:cs typeface="+mn-cs"/>
            </a:rPr>
            <a:t> ). The final month of the lease term should result in a $0 balance in deferred rent. </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Note B:</a:t>
          </a:r>
          <a:r>
            <a:rPr lang="en-US" sz="1100" b="0" i="0" baseline="0">
              <a:solidFill>
                <a:sysClr val="windowText" lastClr="000000"/>
              </a:solidFill>
              <a:effectLst/>
              <a:latin typeface="+mn-lt"/>
              <a:ea typeface="+mn-ea"/>
              <a:cs typeface="+mn-cs"/>
            </a:rPr>
            <a:t> The monthly journal entry at 12/31/2021 under ASC 840 can be seen in the table below. </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Note C:</a:t>
          </a:r>
          <a:r>
            <a:rPr lang="en-US" sz="1100" b="0" i="0" baseline="0">
              <a:solidFill>
                <a:sysClr val="windowText" lastClr="000000"/>
              </a:solidFill>
              <a:effectLst/>
              <a:latin typeface="+mn-lt"/>
              <a:ea typeface="+mn-ea"/>
              <a:cs typeface="+mn-cs"/>
            </a:rPr>
            <a:t> In order to determine the interest accretiona and the lease liability you will need to determine the incremental borrowing rate (IBR)for each lease.  Please note: It is highly recommended to determine the IBR using both company resources and 3rd party specialist to satisfy auditor requirements. - email </a:t>
          </a:r>
          <a:r>
            <a:rPr lang="en-US" sz="1100" b="0" i="0" baseline="0">
              <a:solidFill>
                <a:srgbClr val="0000FF"/>
              </a:solidFill>
              <a:effectLst/>
              <a:latin typeface="+mn-lt"/>
              <a:ea typeface="+mn-ea"/>
              <a:cs typeface="+mn-cs"/>
            </a:rPr>
            <a:t>sales@netgain.tech </a:t>
          </a:r>
          <a:r>
            <a:rPr lang="en-US" sz="1100" b="0" i="0" baseline="0">
              <a:solidFill>
                <a:sysClr val="windowText" lastClr="000000"/>
              </a:solidFill>
              <a:effectLst/>
              <a:latin typeface="+mn-lt"/>
              <a:ea typeface="+mn-ea"/>
              <a:cs typeface="+mn-cs"/>
            </a:rPr>
            <a:t>for a free guide.</a:t>
          </a:r>
        </a:p>
        <a:p>
          <a:endParaRPr lang="en-US" sz="1100" b="0" i="1" baseline="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14642</xdr:colOff>
      <xdr:row>3</xdr:row>
      <xdr:rowOff>48334</xdr:rowOff>
    </xdr:from>
    <xdr:to>
      <xdr:col>7</xdr:col>
      <xdr:colOff>1144083</xdr:colOff>
      <xdr:row>33</xdr:row>
      <xdr:rowOff>171449</xdr:rowOff>
    </xdr:to>
    <xdr:sp macro="" textlink="">
      <xdr:nvSpPr>
        <xdr:cNvPr id="2" name="Rectangle 1">
          <a:extLst>
            <a:ext uri="{FF2B5EF4-FFF2-40B4-BE49-F238E27FC236}">
              <a16:creationId xmlns:a16="http://schemas.microsoft.com/office/drawing/2014/main" id="{2B2DBC8F-46C1-4583-AD5D-A62C2B2C10C7}"/>
            </a:ext>
          </a:extLst>
        </xdr:cNvPr>
        <xdr:cNvSpPr/>
      </xdr:nvSpPr>
      <xdr:spPr>
        <a:xfrm>
          <a:off x="176567" y="619834"/>
          <a:ext cx="9187591" cy="583811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To</a:t>
          </a:r>
          <a:r>
            <a:rPr lang="en-US" sz="1100" baseline="0">
              <a:solidFill>
                <a:sysClr val="windowText" lastClr="000000"/>
              </a:solidFill>
              <a:effectLst/>
              <a:latin typeface="+mn-lt"/>
              <a:ea typeface="+mn-ea"/>
              <a:cs typeface="+mn-cs"/>
            </a:rPr>
            <a:t> provide understanding on the calculation behind the right-of-use asset and lease liability under ASC 842.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ASC 842 BACKGROUND : </a:t>
          </a: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Under ASC 842 financing leases are treated very similar to what was formerly a capital lease under ASC 840. The most significant change was no longer calling it a "capital lease" but a "financing lease" instead. An additional change is the creation of a "Righ-Of-Use Asset" account who's predicessor was the "Capital Lease Asset" account. There were some other minimal changes to the criteria leases needed pass in order to categorize them as a financing lease with the most significan one being that a 5th criteria for financing leases was added categorizing specialized assets as financing leases.   -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email </a:t>
          </a:r>
          <a:r>
            <a:rPr kumimoji="0" lang="en-US" sz="1100" b="0" i="1" u="none" strike="noStrike" kern="0" cap="none" spc="0" normalizeH="0" baseline="0" noProof="0">
              <a:ln>
                <a:noFill/>
              </a:ln>
              <a:solidFill>
                <a:srgbClr val="0000FF"/>
              </a:solidFill>
              <a:effectLst/>
              <a:uLnTx/>
              <a:uFillTx/>
              <a:latin typeface="+mn-lt"/>
              <a:ea typeface="+mn-ea"/>
              <a:cs typeface="+mn-cs"/>
            </a:rPr>
            <a:t>sales@netgain.tech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for more information on the topic</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r>
            <a:rPr lang="en-US" sz="1100" b="0" i="0" baseline="0">
              <a:solidFill>
                <a:sysClr val="windowText" lastClr="000000"/>
              </a:solidFill>
              <a:effectLst/>
              <a:latin typeface="+mn-lt"/>
              <a:ea typeface="+mn-ea"/>
              <a:cs typeface="+mn-cs"/>
            </a:rPr>
            <a:t>1) Add all future cash lease payments to the schedule below ( Column E ). This includes any rent escalations or rent abatement periods. </a:t>
          </a:r>
          <a:r>
            <a:rPr lang="en-US" sz="1100" b="0" i="1" baseline="0">
              <a:solidFill>
                <a:sysClr val="windowText" lastClr="000000"/>
              </a:solidFill>
              <a:effectLst/>
              <a:latin typeface="+mn-lt"/>
              <a:ea typeface="+mn-ea"/>
              <a:cs typeface="+mn-cs"/>
            </a:rPr>
            <a:t>- Please note this is the same calculation under ASC 840</a:t>
          </a:r>
        </a:p>
        <a:p>
          <a:r>
            <a:rPr lang="en-US" sz="1100" b="0" i="0" baseline="0">
              <a:solidFill>
                <a:sysClr val="windowText" lastClr="000000"/>
              </a:solidFill>
              <a:effectLst/>
              <a:latin typeface="+mn-lt"/>
              <a:ea typeface="+mn-ea"/>
              <a:cs typeface="+mn-cs"/>
            </a:rPr>
            <a:t>2) Calculate lease expense by using the sum of total lease payment over the contract of the lease (Column F) / the total lease term (Cell C30). </a:t>
          </a:r>
          <a:r>
            <a:rPr lang="en-US" sz="1100" b="0" i="1" baseline="0">
              <a:solidFill>
                <a:sysClr val="windowText" lastClr="000000"/>
              </a:solidFill>
              <a:effectLst/>
              <a:latin typeface="+mn-lt"/>
              <a:ea typeface="+mn-ea"/>
              <a:cs typeface="+mn-cs"/>
            </a:rPr>
            <a:t>- Please note this is the same calculation under ASC 840</a:t>
          </a:r>
          <a:endParaRPr lang="en-US"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3) Determine the Lease liability by adding the total future cash payments of the lease, discounting them by the  monthly incremental borrowing rate to calculate the present value of the liability in the current period. </a:t>
          </a:r>
          <a:r>
            <a:rPr lang="en-US" sz="1100" b="0" i="1" baseline="0">
              <a:solidFill>
                <a:sysClr val="windowText" lastClr="000000"/>
              </a:solidFill>
              <a:effectLst/>
              <a:latin typeface="+mn-lt"/>
              <a:ea typeface="+mn-ea"/>
              <a:cs typeface="+mn-cs"/>
            </a:rPr>
            <a:t>- Formula =NPV(IBR/12,SUM of Cash Payments)+subsequent month payment amount</a:t>
          </a:r>
        </a:p>
        <a:p>
          <a:r>
            <a:rPr lang="en-US" sz="1100" b="0" i="0" baseline="0">
              <a:solidFill>
                <a:sysClr val="windowText" lastClr="000000"/>
              </a:solidFill>
              <a:effectLst/>
              <a:latin typeface="+mn-lt"/>
              <a:ea typeface="+mn-ea"/>
              <a:cs typeface="+mn-cs"/>
            </a:rPr>
            <a:t>4) Determine right-of-use asset amount by adding any prepaid lease payments or initial direct costs and subtracting any lease incentives. </a:t>
          </a:r>
          <a:r>
            <a:rPr lang="en-US" sz="1100" b="0" i="1" baseline="0">
              <a:solidFill>
                <a:sysClr val="windowText" lastClr="000000"/>
              </a:solidFill>
              <a:effectLst/>
              <a:latin typeface="+mn-lt"/>
              <a:ea typeface="+mn-ea"/>
              <a:cs typeface="+mn-cs"/>
            </a:rPr>
            <a:t>Please note: In the example below the criteria mentioned have $0 value and therefore the right-of-use asset will equal the lease liability. Additionally, this is the same calculation under ASC 840</a:t>
          </a:r>
        </a:p>
        <a:p>
          <a:r>
            <a:rPr lang="en-US" sz="1100" b="0" i="1" baseline="0">
              <a:solidFill>
                <a:sysClr val="windowText" lastClr="000000"/>
              </a:solidFill>
              <a:effectLst/>
              <a:latin typeface="+mn-lt"/>
              <a:ea typeface="+mn-ea"/>
              <a:cs typeface="+mn-cs"/>
            </a:rPr>
            <a:t>5</a:t>
          </a:r>
          <a:r>
            <a:rPr lang="en-US" sz="1100" b="0" i="0" baseline="0">
              <a:solidFill>
                <a:sysClr val="windowText" lastClr="000000"/>
              </a:solidFill>
              <a:effectLst/>
              <a:latin typeface="+mn-lt"/>
              <a:ea typeface="+mn-ea"/>
              <a:cs typeface="+mn-cs"/>
            </a:rPr>
            <a:t>) Interest accretion is determined by subtracting the total cash payment from the lease liability balance / 12 months of the year. The remaining balance is multiplied by the incremental borrowing rate to determine how much interest has been accrued during the month. Please </a:t>
          </a:r>
          <a:r>
            <a:rPr lang="en-US" sz="1100" b="0" i="1" baseline="0">
              <a:solidFill>
                <a:sysClr val="windowText" lastClr="000000"/>
              </a:solidFill>
              <a:effectLst/>
              <a:latin typeface="+mn-lt"/>
              <a:ea typeface="+mn-ea"/>
              <a:cs typeface="+mn-cs"/>
            </a:rPr>
            <a:t>note: Interest accretion is used to determine how much of the monthly payment will draw down the right-of-use asset and lease liability each month. - See columns G &amp; I for more details. Additionally, this is the same calculation under ASC 840</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Note A:</a:t>
          </a:r>
          <a:r>
            <a:rPr lang="en-US" sz="1100" b="0" i="0" baseline="0">
              <a:solidFill>
                <a:sysClr val="windowText" lastClr="000000"/>
              </a:solidFill>
              <a:effectLst/>
              <a:latin typeface="+mn-lt"/>
              <a:ea typeface="+mn-ea"/>
              <a:cs typeface="+mn-cs"/>
            </a:rPr>
            <a:t> Due to the fact there are rent abatements and rent escalations in this example the right-of-use asset and lease liability will converge to zero at different rates. - </a:t>
          </a:r>
          <a:r>
            <a:rPr lang="en-US" sz="1100" b="0" i="1" baseline="0">
              <a:solidFill>
                <a:sysClr val="windowText" lastClr="000000"/>
              </a:solidFill>
              <a:effectLst/>
              <a:latin typeface="+mn-lt"/>
              <a:ea typeface="+mn-ea"/>
              <a:cs typeface="+mn-cs"/>
            </a:rPr>
            <a:t>See column L.</a:t>
          </a:r>
        </a:p>
        <a:p>
          <a:endParaRPr lang="en-US" sz="1100" b="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Note B:</a:t>
          </a:r>
          <a:r>
            <a:rPr lang="en-US" sz="1100" b="0" i="0" baseline="0">
              <a:solidFill>
                <a:sysClr val="windowText" lastClr="000000"/>
              </a:solidFill>
              <a:effectLst/>
              <a:latin typeface="+mn-lt"/>
              <a:ea typeface="+mn-ea"/>
              <a:cs typeface="+mn-cs"/>
            </a:rPr>
            <a:t> The monthly journal entry at 12/31/2021 under ASC 842 can be seen in the table below. </a:t>
          </a:r>
          <a:r>
            <a:rPr lang="en-US" sz="1100" b="0" i="1" baseline="0">
              <a:solidFill>
                <a:sysClr val="windowText" lastClr="000000"/>
              </a:solidFill>
              <a:effectLst/>
              <a:latin typeface="+mn-lt"/>
              <a:ea typeface="+mn-ea"/>
              <a:cs typeface="+mn-cs"/>
            </a:rPr>
            <a:t>- See NG.3 - ASC 842 Transition JE's for more details on the transition entries from ASC 840 to ASC 842.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Note C: </a:t>
          </a:r>
          <a:r>
            <a:rPr lang="en-US" sz="1100" b="0" i="0" baseline="0">
              <a:solidFill>
                <a:sysClr val="windowText" lastClr="000000"/>
              </a:solidFill>
              <a:effectLst/>
              <a:latin typeface="+mn-lt"/>
              <a:ea typeface="+mn-ea"/>
              <a:cs typeface="+mn-cs"/>
            </a:rPr>
            <a:t>In order to determine the interest accretiona and the lease liability you will need to determine the incremental borrowing rate (IBR)for each lease.  Please note: It is highly recommended to determine the IBR using both company resources and 3rd party specialist to satisfy auditor requirements. - email </a:t>
          </a:r>
          <a:r>
            <a:rPr lang="en-US" sz="1100" b="0" i="0" baseline="0">
              <a:solidFill>
                <a:srgbClr val="0000FF"/>
              </a:solidFill>
              <a:effectLst/>
              <a:latin typeface="+mn-lt"/>
              <a:ea typeface="+mn-ea"/>
              <a:cs typeface="+mn-cs"/>
            </a:rPr>
            <a:t>sales@netgain.tech </a:t>
          </a:r>
          <a:r>
            <a:rPr lang="en-US" sz="1100" b="0" i="0" baseline="0">
              <a:solidFill>
                <a:sysClr val="windowText" lastClr="000000"/>
              </a:solidFill>
              <a:effectLst/>
              <a:latin typeface="+mn-lt"/>
              <a:ea typeface="+mn-ea"/>
              <a:cs typeface="+mn-cs"/>
            </a:rPr>
            <a:t>for a free guide.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xdr:txBody>
    </xdr:sp>
    <xdr:clientData/>
  </xdr:twoCellAnchor>
  <xdr:twoCellAnchor editAs="oneCell">
    <xdr:from>
      <xdr:col>1</xdr:col>
      <xdr:colOff>143435</xdr:colOff>
      <xdr:row>0</xdr:row>
      <xdr:rowOff>0</xdr:rowOff>
    </xdr:from>
    <xdr:to>
      <xdr:col>1</xdr:col>
      <xdr:colOff>1711802</xdr:colOff>
      <xdr:row>3</xdr:row>
      <xdr:rowOff>36630</xdr:rowOff>
    </xdr:to>
    <xdr:pic>
      <xdr:nvPicPr>
        <xdr:cNvPr id="3" name="Picture 2">
          <a:extLst>
            <a:ext uri="{FF2B5EF4-FFF2-40B4-BE49-F238E27FC236}">
              <a16:creationId xmlns:a16="http://schemas.microsoft.com/office/drawing/2014/main" id="{2C8C57B3-AD3F-4C12-8F50-F150FE77AA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35" y="0"/>
          <a:ext cx="1547412" cy="5745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10532</xdr:colOff>
      <xdr:row>3</xdr:row>
      <xdr:rowOff>44825</xdr:rowOff>
    </xdr:from>
    <xdr:to>
      <xdr:col>9</xdr:col>
      <xdr:colOff>456229</xdr:colOff>
      <xdr:row>21</xdr:row>
      <xdr:rowOff>1</xdr:rowOff>
    </xdr:to>
    <xdr:sp macro="" textlink="">
      <xdr:nvSpPr>
        <xdr:cNvPr id="2" name="Rectangle 1">
          <a:extLst>
            <a:ext uri="{FF2B5EF4-FFF2-40B4-BE49-F238E27FC236}">
              <a16:creationId xmlns:a16="http://schemas.microsoft.com/office/drawing/2014/main" id="{CCB2ADEA-C0EB-4F62-A501-38CE8105FC32}"/>
            </a:ext>
          </a:extLst>
        </xdr:cNvPr>
        <xdr:cNvSpPr/>
      </xdr:nvSpPr>
      <xdr:spPr>
        <a:xfrm>
          <a:off x="145003" y="616325"/>
          <a:ext cx="9757785" cy="3384176"/>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To establish new</a:t>
          </a:r>
          <a:r>
            <a:rPr lang="en-US" sz="1100" baseline="0">
              <a:solidFill>
                <a:sysClr val="windowText" lastClr="000000"/>
              </a:solidFill>
              <a:effectLst/>
              <a:latin typeface="+mn-lt"/>
              <a:ea typeface="+mn-ea"/>
              <a:cs typeface="+mn-cs"/>
            </a:rPr>
            <a:t> accounts under ASC 842 and remove accounts in reference to ASC 840 from the balance sheet.  </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JOURNAL</a:t>
          </a:r>
          <a:r>
            <a:rPr lang="en-US" sz="1100" b="1" baseline="0">
              <a:solidFill>
                <a:sysClr val="windowText" lastClr="000000"/>
              </a:solidFill>
              <a:effectLst/>
              <a:latin typeface="+mn-lt"/>
              <a:ea typeface="+mn-ea"/>
              <a:cs typeface="+mn-cs"/>
            </a:rPr>
            <a:t> ENTRY LIFE CYCLE: </a:t>
          </a:r>
          <a:endParaRPr lang="en-US" sz="1100" b="1">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As</a:t>
          </a:r>
          <a:r>
            <a:rPr lang="en-US" sz="1100" baseline="0">
              <a:solidFill>
                <a:sysClr val="windowText" lastClr="000000"/>
              </a:solidFill>
              <a:effectLst/>
              <a:latin typeface="+mn-lt"/>
              <a:ea typeface="+mn-ea"/>
              <a:cs typeface="+mn-cs"/>
            </a:rPr>
            <a:t> of 12/31/2021 the company should have fixed assets, lease liabilities, and accum. depreciation on its balance sheet. The objective of the procedures below is to remove both the fixed assets and accum. depreciation balances which was part of the old standard (ASC 840) and establish the new balances under ASC 842. In procedure 1 the company had a balance of roughly 637k in fixed assets, 229k in accum. depreciation, and 452k in lease liabilities on their balance sheet as of 12/31/2021, this will need to be removed as of 1/1/2022 in order to transitionto the new standard. Procedure 2 establishes both the right-of-use asset and lease liability balances as of 1/1/2022. Note: the difference between the right-of-use asset and lease liability will be established as a debit balance in a "transition" account. Procedure 3 is used to remove the current deferred rent balance and clear out the "transition" account, leaving both accounts on the balance sheet at $0. </a:t>
          </a:r>
        </a:p>
        <a:p>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1) Determine existing fixed asset, accum. depreciation, and lease liability balances on the company's balance sheet as of 12/31/2021.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Please see NG.1 - ASC 840 Amort. Calc for more details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2) Establish lease liability and right-of-use asset balance as of 1/1/2022.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Please see NG.2 - ASC 842 Amort. Calc for more details</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3) Remove the company's fixed asset, accum. depreciation, and lease liability balances off the balance sheet as of 1/1/2022.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CONCLUSION: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The company should no longer have any deferred rent balance and the proper </a:t>
          </a:r>
          <a:r>
            <a:rPr lang="en-US" sz="1100" baseline="0">
              <a:solidFill>
                <a:sysClr val="windowText" lastClr="000000"/>
              </a:solidFill>
              <a:effectLst/>
              <a:latin typeface="+mn-lt"/>
              <a:ea typeface="+mn-ea"/>
              <a:cs typeface="+mn-cs"/>
            </a:rPr>
            <a:t>right-of-use asset and lease liability should be established on the balance sheet. </a:t>
          </a:r>
          <a:r>
            <a:rPr lang="en-US" sz="1100" i="1" baseline="0">
              <a:solidFill>
                <a:sysClr val="windowText" lastClr="000000"/>
              </a:solidFill>
              <a:effectLst/>
              <a:latin typeface="+mn-lt"/>
              <a:ea typeface="+mn-ea"/>
              <a:cs typeface="+mn-cs"/>
            </a:rPr>
            <a:t>Please reach out to </a:t>
          </a:r>
          <a:r>
            <a:rPr lang="en-US" sz="1100" i="1" baseline="0">
              <a:solidFill>
                <a:srgbClr val="0000FF"/>
              </a:solidFill>
              <a:effectLst/>
              <a:latin typeface="+mn-lt"/>
              <a:ea typeface="+mn-ea"/>
              <a:cs typeface="+mn-cs"/>
            </a:rPr>
            <a:t>sales@netgain.tech </a:t>
          </a:r>
          <a:r>
            <a:rPr lang="en-US" sz="1100" i="1" baseline="0">
              <a:solidFill>
                <a:sysClr val="windowText" lastClr="000000"/>
              </a:solidFill>
              <a:effectLst/>
              <a:latin typeface="+mn-lt"/>
              <a:ea typeface="+mn-ea"/>
              <a:cs typeface="+mn-cs"/>
            </a:rPr>
            <a:t>for any additional questions or examples.</a:t>
          </a:r>
          <a:endParaRPr lang="en-US" i="1">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ysClr val="windowText" lastClr="000000"/>
            </a:solidFill>
            <a:effectLst/>
            <a:latin typeface="+mn-lt"/>
            <a:ea typeface="+mn-ea"/>
            <a:cs typeface="+mn-cs"/>
          </a:endParaRPr>
        </a:p>
      </xdr:txBody>
    </xdr:sp>
    <xdr:clientData/>
  </xdr:twoCellAnchor>
  <xdr:twoCellAnchor editAs="oneCell">
    <xdr:from>
      <xdr:col>1</xdr:col>
      <xdr:colOff>1</xdr:colOff>
      <xdr:row>0</xdr:row>
      <xdr:rowOff>1</xdr:rowOff>
    </xdr:from>
    <xdr:to>
      <xdr:col>1</xdr:col>
      <xdr:colOff>1544873</xdr:colOff>
      <xdr:row>3</xdr:row>
      <xdr:rowOff>142</xdr:rowOff>
    </xdr:to>
    <xdr:pic>
      <xdr:nvPicPr>
        <xdr:cNvPr id="3" name="Picture 2">
          <a:extLst>
            <a:ext uri="{FF2B5EF4-FFF2-40B4-BE49-F238E27FC236}">
              <a16:creationId xmlns:a16="http://schemas.microsoft.com/office/drawing/2014/main" id="{5CF50A4D-C8AE-40F1-BB64-465AD3BA3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149" y="1"/>
          <a:ext cx="1537252" cy="55673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rayden Miller" id="{BD882B2D-B2EB-4B9C-B1AB-83B70E10FEDD}" userId="Brayden Miller" providerId="None"/>
</personList>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8" dT="2022-09-11T17:03:08.95" personId="{BD882B2D-B2EB-4B9C-B1AB-83B70E10FEDD}" id="{C64EC251-6971-4BED-ACCF-54911884E299}">
    <text>There is no deferred rent.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FA98-71F2-4114-888D-541EFE6D1203}">
  <dimension ref="A1"/>
  <sheetViews>
    <sheetView topLeftCell="A10" workbookViewId="0">
      <selection activeCell="R9" sqref="R9"/>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5BC5-89E0-4A7D-9546-55CCED560990}">
  <dimension ref="A1:N38"/>
  <sheetViews>
    <sheetView workbookViewId="0"/>
  </sheetViews>
  <sheetFormatPr defaultRowHeight="15"/>
  <cols>
    <col min="1" max="1" width="2.7109375" customWidth="1"/>
    <col min="14" max="14" width="1.5703125" customWidth="1"/>
  </cols>
  <sheetData>
    <row r="1" spans="14:14">
      <c r="N1" s="94"/>
    </row>
    <row r="2" spans="14:14">
      <c r="N2" s="94"/>
    </row>
    <row r="3" spans="14:14">
      <c r="N3" s="94"/>
    </row>
    <row r="4" spans="14:14">
      <c r="N4" s="94"/>
    </row>
    <row r="5" spans="14:14">
      <c r="N5" s="94"/>
    </row>
    <row r="6" spans="14:14">
      <c r="N6" s="94"/>
    </row>
    <row r="7" spans="14:14">
      <c r="N7" s="94"/>
    </row>
    <row r="8" spans="14:14">
      <c r="N8" s="94"/>
    </row>
    <row r="9" spans="14:14">
      <c r="N9" s="94"/>
    </row>
    <row r="10" spans="14:14">
      <c r="N10" s="94"/>
    </row>
    <row r="11" spans="14:14">
      <c r="N11" s="94"/>
    </row>
    <row r="12" spans="14:14">
      <c r="N12" s="94"/>
    </row>
    <row r="13" spans="14:14">
      <c r="N13" s="94"/>
    </row>
    <row r="14" spans="14:14">
      <c r="N14" s="94"/>
    </row>
    <row r="15" spans="14:14">
      <c r="N15" s="94"/>
    </row>
    <row r="16" spans="14:14">
      <c r="N16" s="94"/>
    </row>
    <row r="17" spans="13:14">
      <c r="N17" s="94"/>
    </row>
    <row r="18" spans="13:14">
      <c r="N18" s="94"/>
    </row>
    <row r="19" spans="13:14">
      <c r="N19" s="94"/>
    </row>
    <row r="20" spans="13:14">
      <c r="N20" s="94"/>
    </row>
    <row r="21" spans="13:14">
      <c r="N21" s="94"/>
    </row>
    <row r="22" spans="13:14">
      <c r="N22" s="94"/>
    </row>
    <row r="23" spans="13:14">
      <c r="N23" s="94"/>
    </row>
    <row r="24" spans="13:14">
      <c r="N24" s="94"/>
    </row>
    <row r="25" spans="13:14">
      <c r="N25" s="94"/>
    </row>
    <row r="26" spans="13:14">
      <c r="N26" s="94"/>
    </row>
    <row r="27" spans="13:14">
      <c r="N27" s="94"/>
    </row>
    <row r="28" spans="13:14">
      <c r="N28" s="94"/>
    </row>
    <row r="29" spans="13:14">
      <c r="N29" s="94"/>
    </row>
    <row r="30" spans="13:14">
      <c r="N30" s="94"/>
    </row>
    <row r="31" spans="13:14">
      <c r="N31" s="94"/>
    </row>
    <row r="32" spans="13:14">
      <c r="N32" s="94"/>
    </row>
    <row r="33" spans="1:14">
      <c r="N33" s="94"/>
    </row>
    <row r="34" spans="1:14">
      <c r="N34" s="94"/>
    </row>
    <row r="35" spans="1:14">
      <c r="N35" s="94"/>
    </row>
    <row r="36" spans="1:14">
      <c r="N36" s="94"/>
    </row>
    <row r="37" spans="1:14">
      <c r="N37" s="94"/>
    </row>
    <row r="38" spans="1:14" ht="9" customHeight="1">
      <c r="A38" s="94"/>
      <c r="B38" s="94"/>
      <c r="C38" s="94"/>
      <c r="D38" s="94"/>
      <c r="E38" s="94"/>
      <c r="F38" s="94"/>
      <c r="G38" s="94"/>
      <c r="H38" s="94"/>
      <c r="I38" s="94"/>
      <c r="J38" s="94"/>
      <c r="K38" s="94"/>
      <c r="L38" s="94"/>
      <c r="M38" s="94"/>
      <c r="N38" s="94"/>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749F-9774-4672-A0FB-9F55ED8EF793}">
  <dimension ref="A1:O87"/>
  <sheetViews>
    <sheetView tabSelected="1" zoomScale="115" zoomScaleNormal="115" workbookViewId="0">
      <selection activeCell="K19" sqref="K19"/>
    </sheetView>
  </sheetViews>
  <sheetFormatPr defaultRowHeight="15"/>
  <cols>
    <col min="1" max="1" width="2.42578125" customWidth="1"/>
    <col min="2" max="2" width="33.28515625" customWidth="1"/>
    <col min="3" max="3" width="14.42578125" bestFit="1" customWidth="1"/>
    <col min="4" max="4" width="16.28515625" bestFit="1" customWidth="1"/>
    <col min="5" max="5" width="20.7109375" customWidth="1"/>
    <col min="6" max="6" width="15.85546875" customWidth="1"/>
    <col min="7" max="7" width="21.42578125" bestFit="1" customWidth="1"/>
    <col min="8" max="8" width="20.140625" bestFit="1" customWidth="1"/>
    <col min="9" max="9" width="22.28515625" customWidth="1"/>
    <col min="10" max="10" width="20.85546875" bestFit="1" customWidth="1"/>
    <col min="11" max="11" width="21.140625" customWidth="1"/>
    <col min="12" max="12" width="22" customWidth="1"/>
    <col min="13" max="13" width="14" customWidth="1"/>
    <col min="14" max="14" width="11.85546875" customWidth="1"/>
    <col min="15" max="15" width="1.42578125" customWidth="1"/>
  </cols>
  <sheetData>
    <row r="1" spans="1:15">
      <c r="A1" s="104"/>
      <c r="B1" s="104"/>
      <c r="C1" s="104"/>
      <c r="D1" s="104"/>
      <c r="E1" s="104"/>
      <c r="F1" s="104"/>
      <c r="G1" s="104"/>
      <c r="H1" s="104"/>
      <c r="I1" s="104"/>
      <c r="J1" s="104"/>
      <c r="O1" s="94"/>
    </row>
    <row r="2" spans="1:15">
      <c r="A2" s="104"/>
      <c r="B2" s="104"/>
      <c r="C2" s="104"/>
      <c r="D2" s="104"/>
      <c r="E2" s="104"/>
      <c r="F2" s="104"/>
      <c r="G2" s="104"/>
      <c r="H2" s="104"/>
      <c r="I2" s="104"/>
      <c r="J2" s="104"/>
      <c r="O2" s="94"/>
    </row>
    <row r="3" spans="1:15">
      <c r="A3" s="104"/>
      <c r="B3" s="104"/>
      <c r="C3" s="104"/>
      <c r="D3" s="104"/>
      <c r="E3" s="104"/>
      <c r="F3" s="104"/>
      <c r="G3" s="104"/>
      <c r="H3" s="104"/>
      <c r="I3" s="104"/>
      <c r="J3" s="104"/>
      <c r="O3" s="94"/>
    </row>
    <row r="4" spans="1:15">
      <c r="A4" s="104"/>
      <c r="B4" s="104"/>
      <c r="C4" s="104"/>
      <c r="D4" s="104"/>
      <c r="E4" s="104"/>
      <c r="F4" s="104"/>
      <c r="G4" s="104"/>
      <c r="H4" s="104"/>
      <c r="I4" s="104"/>
      <c r="J4" s="104"/>
      <c r="O4" s="94"/>
    </row>
    <row r="5" spans="1:15">
      <c r="A5" s="104"/>
      <c r="B5" s="104"/>
      <c r="C5" s="104"/>
      <c r="D5" s="104"/>
      <c r="E5" s="104"/>
      <c r="F5" s="104"/>
      <c r="G5" s="104"/>
      <c r="H5" s="104"/>
      <c r="I5" s="104"/>
      <c r="J5" s="104"/>
      <c r="O5" s="94"/>
    </row>
    <row r="6" spans="1:15">
      <c r="A6" s="104"/>
      <c r="B6" s="104"/>
      <c r="C6" s="104"/>
      <c r="D6" s="104"/>
      <c r="E6" s="104"/>
      <c r="F6" s="104"/>
      <c r="G6" s="104"/>
      <c r="H6" s="104"/>
      <c r="I6" s="104"/>
      <c r="J6" s="104"/>
      <c r="O6" s="94"/>
    </row>
    <row r="7" spans="1:15">
      <c r="A7" s="104"/>
      <c r="B7" s="104"/>
      <c r="C7" s="104"/>
      <c r="D7" s="104"/>
      <c r="E7" s="104"/>
      <c r="F7" s="104"/>
      <c r="G7" s="104"/>
      <c r="H7" s="104"/>
      <c r="I7" s="104"/>
      <c r="J7" s="104"/>
      <c r="O7" s="94"/>
    </row>
    <row r="8" spans="1:15">
      <c r="A8" s="104"/>
      <c r="B8" s="104"/>
      <c r="C8" s="104"/>
      <c r="D8" s="104"/>
      <c r="E8" s="104"/>
      <c r="F8" s="104"/>
      <c r="G8" s="104"/>
      <c r="H8" s="104"/>
      <c r="I8" s="104"/>
      <c r="J8" s="104"/>
      <c r="O8" s="94"/>
    </row>
    <row r="9" spans="1:15">
      <c r="A9" s="104"/>
      <c r="B9" s="104"/>
      <c r="C9" s="104"/>
      <c r="D9" s="104"/>
      <c r="E9" s="104"/>
      <c r="F9" s="104"/>
      <c r="G9" s="104"/>
      <c r="H9" s="104"/>
      <c r="I9" s="104"/>
      <c r="J9" s="104"/>
      <c r="O9" s="94"/>
    </row>
    <row r="10" spans="1:15">
      <c r="A10" s="104"/>
      <c r="B10" s="104"/>
      <c r="C10" s="104"/>
      <c r="D10" s="104"/>
      <c r="E10" s="104"/>
      <c r="F10" s="104"/>
      <c r="G10" s="104"/>
      <c r="H10" s="104"/>
      <c r="I10" s="104"/>
      <c r="J10" s="104"/>
      <c r="O10" s="94"/>
    </row>
    <row r="11" spans="1:15">
      <c r="A11" s="104"/>
      <c r="B11" s="104"/>
      <c r="C11" s="104"/>
      <c r="D11" s="104"/>
      <c r="E11" s="104"/>
      <c r="F11" s="104"/>
      <c r="G11" s="104"/>
      <c r="H11" s="104"/>
      <c r="I11" s="104"/>
      <c r="J11" s="104"/>
      <c r="O11" s="94"/>
    </row>
    <row r="12" spans="1:15">
      <c r="A12" s="104"/>
      <c r="B12" s="104"/>
      <c r="C12" s="104"/>
      <c r="D12" s="104"/>
      <c r="E12" s="104"/>
      <c r="F12" s="104"/>
      <c r="G12" s="104"/>
      <c r="H12" s="104"/>
      <c r="I12" s="104"/>
      <c r="J12" s="104"/>
      <c r="O12" s="94"/>
    </row>
    <row r="13" spans="1:15">
      <c r="A13" s="104"/>
      <c r="B13" s="104"/>
      <c r="C13" s="104"/>
      <c r="D13" s="104"/>
      <c r="E13" s="104"/>
      <c r="F13" s="104"/>
      <c r="G13" s="104"/>
      <c r="H13" s="104"/>
      <c r="I13" s="104"/>
      <c r="J13" s="104"/>
      <c r="O13" s="94"/>
    </row>
    <row r="14" spans="1:15">
      <c r="A14" s="104"/>
      <c r="B14" s="104"/>
      <c r="C14" s="104"/>
      <c r="D14" s="104"/>
      <c r="E14" s="104"/>
      <c r="F14" s="104"/>
      <c r="G14" s="104"/>
      <c r="H14" s="104"/>
      <c r="I14" s="104"/>
      <c r="J14" s="104"/>
      <c r="O14" s="94"/>
    </row>
    <row r="15" spans="1:15">
      <c r="A15" s="104"/>
      <c r="B15" s="104"/>
      <c r="C15" s="104"/>
      <c r="D15" s="104"/>
      <c r="E15" s="104"/>
      <c r="F15" s="104"/>
      <c r="G15" s="104"/>
      <c r="H15" s="104"/>
      <c r="I15" s="104"/>
      <c r="J15" s="104"/>
      <c r="O15" s="94"/>
    </row>
    <row r="16" spans="1:15">
      <c r="A16" s="104"/>
      <c r="B16" s="104"/>
      <c r="C16" s="104"/>
      <c r="D16" s="104"/>
      <c r="E16" s="104"/>
      <c r="F16" s="104"/>
      <c r="G16" s="104"/>
      <c r="H16" s="104"/>
      <c r="I16" s="104"/>
      <c r="J16" s="104"/>
      <c r="O16" s="94"/>
    </row>
    <row r="17" spans="1:15">
      <c r="A17" s="104"/>
      <c r="B17" s="104"/>
      <c r="C17" s="104"/>
      <c r="D17" s="104"/>
      <c r="E17" s="104"/>
      <c r="F17" s="104"/>
      <c r="G17" s="104"/>
      <c r="H17" s="104"/>
      <c r="I17" s="104"/>
      <c r="J17" s="104"/>
      <c r="O17" s="94"/>
    </row>
    <row r="18" spans="1:15">
      <c r="A18" s="104"/>
      <c r="B18" s="104"/>
      <c r="C18" s="104"/>
      <c r="D18" s="104"/>
      <c r="E18" s="104"/>
      <c r="F18" s="104"/>
      <c r="G18" s="104"/>
      <c r="H18" s="104"/>
      <c r="I18" s="104"/>
      <c r="J18" s="104"/>
      <c r="O18" s="94"/>
    </row>
    <row r="19" spans="1:15">
      <c r="A19" s="104"/>
      <c r="B19" s="104"/>
      <c r="C19" s="104"/>
      <c r="D19" s="104"/>
      <c r="E19" s="104"/>
      <c r="F19" s="104"/>
      <c r="G19" s="104"/>
      <c r="H19" s="104"/>
      <c r="I19" s="104"/>
      <c r="J19" s="104"/>
      <c r="O19" s="94"/>
    </row>
    <row r="20" spans="1:15">
      <c r="A20" s="104"/>
      <c r="B20" s="104"/>
      <c r="C20" s="104"/>
      <c r="D20" s="104"/>
      <c r="E20" s="104"/>
      <c r="F20" s="104"/>
      <c r="G20" s="104"/>
      <c r="H20" s="104"/>
      <c r="I20" s="104"/>
      <c r="J20" s="104"/>
      <c r="O20" s="94"/>
    </row>
    <row r="21" spans="1:15">
      <c r="A21" s="104"/>
      <c r="B21" s="104"/>
      <c r="C21" s="104"/>
      <c r="D21" s="104"/>
      <c r="E21" s="104"/>
      <c r="F21" s="104"/>
      <c r="G21" s="104"/>
      <c r="H21" s="104"/>
      <c r="I21" s="104"/>
      <c r="J21" s="104"/>
      <c r="O21" s="94"/>
    </row>
    <row r="22" spans="1:15">
      <c r="A22" s="104"/>
      <c r="B22" s="104"/>
      <c r="C22" s="104"/>
      <c r="D22" s="104"/>
      <c r="E22" s="104"/>
      <c r="F22" s="104"/>
      <c r="G22" s="104"/>
      <c r="H22" s="104"/>
      <c r="I22" s="104"/>
      <c r="J22" s="104"/>
      <c r="O22" s="94"/>
    </row>
    <row r="23" spans="1:15">
      <c r="A23" s="104"/>
      <c r="B23" s="104"/>
      <c r="C23" s="104"/>
      <c r="D23" s="104"/>
      <c r="E23" s="104"/>
      <c r="F23" s="104"/>
      <c r="G23" s="104"/>
      <c r="H23" s="104"/>
      <c r="I23" s="104"/>
      <c r="J23" s="104"/>
      <c r="O23" s="94"/>
    </row>
    <row r="24" spans="1:15">
      <c r="A24" s="104"/>
      <c r="B24" s="104"/>
      <c r="C24" s="104"/>
      <c r="D24" s="104"/>
      <c r="E24" s="104"/>
      <c r="F24" s="104"/>
      <c r="G24" s="104"/>
      <c r="H24" s="104"/>
      <c r="I24" s="104"/>
      <c r="J24" s="104"/>
      <c r="O24" s="94"/>
    </row>
    <row r="25" spans="1:15">
      <c r="A25" s="104"/>
      <c r="B25" s="104"/>
      <c r="C25" s="104"/>
      <c r="D25" s="104"/>
      <c r="E25" s="104"/>
      <c r="F25" s="104"/>
      <c r="G25" s="104"/>
      <c r="H25" s="104"/>
      <c r="I25" s="104"/>
      <c r="J25" s="104"/>
      <c r="O25" s="94"/>
    </row>
    <row r="26" spans="1:15">
      <c r="A26" s="104"/>
      <c r="B26" s="104"/>
      <c r="C26" s="104"/>
      <c r="D26" s="104"/>
      <c r="E26" s="104"/>
      <c r="F26" s="104"/>
      <c r="G26" s="104"/>
      <c r="H26" s="104"/>
      <c r="I26" s="104"/>
      <c r="J26" s="104"/>
      <c r="O26" s="94"/>
    </row>
    <row r="27" spans="1:15">
      <c r="A27" s="104"/>
      <c r="B27" s="104"/>
      <c r="C27" s="104"/>
      <c r="D27" s="104"/>
      <c r="E27" s="104"/>
      <c r="F27" s="104"/>
      <c r="G27" s="104"/>
      <c r="H27" s="104"/>
      <c r="I27" s="104"/>
      <c r="J27" s="104"/>
      <c r="O27" s="94"/>
    </row>
    <row r="28" spans="1:15">
      <c r="A28" s="104"/>
      <c r="B28" s="104"/>
      <c r="C28" s="104"/>
      <c r="D28" s="104"/>
      <c r="E28" s="104"/>
      <c r="F28" s="104"/>
      <c r="G28" s="104"/>
      <c r="H28" s="104"/>
      <c r="I28" s="104"/>
      <c r="J28" s="104"/>
      <c r="O28" s="94"/>
    </row>
    <row r="29" spans="1:15">
      <c r="A29" s="104"/>
      <c r="B29" s="104"/>
      <c r="C29" s="104"/>
      <c r="D29" s="104"/>
      <c r="E29" s="104"/>
      <c r="F29" s="104"/>
      <c r="G29" s="104"/>
      <c r="H29" s="104"/>
      <c r="I29" s="104"/>
      <c r="J29" s="104"/>
      <c r="O29" s="94"/>
    </row>
    <row r="30" spans="1:15">
      <c r="A30" s="104"/>
      <c r="B30" s="104"/>
      <c r="C30" s="104"/>
      <c r="D30" s="104"/>
      <c r="E30" s="104"/>
      <c r="F30" s="104"/>
      <c r="G30" s="104"/>
      <c r="H30" s="104"/>
      <c r="I30" s="104"/>
      <c r="J30" s="104"/>
      <c r="O30" s="94"/>
    </row>
    <row r="31" spans="1:15">
      <c r="A31" s="104"/>
      <c r="B31" s="104"/>
      <c r="C31" s="104"/>
      <c r="D31" s="104"/>
      <c r="E31" s="104"/>
      <c r="F31" s="104"/>
      <c r="G31" s="104"/>
      <c r="H31" s="104"/>
      <c r="I31" s="104"/>
      <c r="J31" s="104"/>
      <c r="O31" s="94"/>
    </row>
    <row r="32" spans="1:15">
      <c r="A32" s="104"/>
      <c r="B32" s="104"/>
      <c r="C32" s="104"/>
      <c r="D32" s="104"/>
      <c r="E32" s="104"/>
      <c r="F32" s="104"/>
      <c r="G32" s="104"/>
      <c r="H32" s="104"/>
      <c r="I32" s="104"/>
      <c r="J32" s="104"/>
      <c r="O32" s="94"/>
    </row>
    <row r="33" spans="1:15">
      <c r="A33" s="104"/>
      <c r="B33" s="104"/>
      <c r="C33" s="104"/>
      <c r="D33" s="104"/>
      <c r="E33" s="104"/>
      <c r="F33" s="104"/>
      <c r="G33" s="104"/>
      <c r="H33" s="104"/>
      <c r="I33" s="104"/>
      <c r="J33" s="104"/>
      <c r="O33" s="94"/>
    </row>
    <row r="34" spans="1:15" ht="15.75" thickBot="1">
      <c r="A34" s="104"/>
      <c r="B34" s="104"/>
      <c r="C34" s="104"/>
      <c r="D34" s="104"/>
      <c r="E34" s="91" t="s">
        <v>0</v>
      </c>
      <c r="F34" s="104"/>
      <c r="G34" s="104"/>
      <c r="H34" s="104"/>
      <c r="I34" s="105"/>
      <c r="J34" s="104"/>
      <c r="O34" s="94"/>
    </row>
    <row r="35" spans="1:15">
      <c r="A35" s="104"/>
      <c r="B35" s="104" t="s">
        <v>1</v>
      </c>
      <c r="C35" s="106" t="s">
        <v>2</v>
      </c>
      <c r="D35" s="104"/>
      <c r="E35" s="107" t="s">
        <v>3</v>
      </c>
      <c r="F35" s="108" t="s">
        <v>4</v>
      </c>
      <c r="G35" s="109" t="s">
        <v>5</v>
      </c>
      <c r="H35" s="104"/>
      <c r="I35" s="104"/>
      <c r="J35" s="104"/>
      <c r="O35" s="94"/>
    </row>
    <row r="36" spans="1:15">
      <c r="A36" s="104"/>
      <c r="B36" s="104" t="s">
        <v>6</v>
      </c>
      <c r="C36" s="110">
        <v>44136</v>
      </c>
      <c r="D36" s="104"/>
      <c r="E36" s="111" t="s">
        <v>7</v>
      </c>
      <c r="F36" s="112">
        <f>F61</f>
        <v>21570.666666666646</v>
      </c>
      <c r="G36" s="113"/>
      <c r="H36" s="104"/>
      <c r="I36" s="104"/>
      <c r="J36" s="112"/>
      <c r="O36" s="94"/>
    </row>
    <row r="37" spans="1:15">
      <c r="A37" s="104"/>
      <c r="B37" s="104" t="s">
        <v>8</v>
      </c>
      <c r="C37" s="104">
        <v>36</v>
      </c>
      <c r="D37" s="104"/>
      <c r="E37" s="114" t="s">
        <v>9</v>
      </c>
      <c r="F37" s="112">
        <f>H61</f>
        <v>18632.668802646425</v>
      </c>
      <c r="G37" s="115"/>
      <c r="H37" s="104"/>
      <c r="I37" s="104"/>
      <c r="J37" s="104"/>
      <c r="K37" s="63"/>
      <c r="L37" s="63"/>
      <c r="O37" s="94"/>
    </row>
    <row r="38" spans="1:15">
      <c r="A38" s="104"/>
      <c r="B38" s="104" t="s">
        <v>10</v>
      </c>
      <c r="C38" s="110">
        <f>EDATE(C36,C37-1)</f>
        <v>45200</v>
      </c>
      <c r="D38" s="104"/>
      <c r="E38" s="116" t="s">
        <v>11</v>
      </c>
      <c r="F38" s="104"/>
      <c r="G38" s="115">
        <f>-J61</f>
        <v>19229.567547311264</v>
      </c>
      <c r="H38" s="104"/>
      <c r="I38" s="104"/>
      <c r="J38" s="104"/>
      <c r="O38" s="94"/>
    </row>
    <row r="39" spans="1:15" ht="15.75" thickBot="1">
      <c r="A39" s="104"/>
      <c r="B39" s="104" t="s">
        <v>12</v>
      </c>
      <c r="C39" s="117">
        <v>7.4999999999999997E-2</v>
      </c>
      <c r="D39" s="118" t="s">
        <v>13</v>
      </c>
      <c r="E39" s="119" t="s">
        <v>14</v>
      </c>
      <c r="F39" s="120"/>
      <c r="G39" s="121">
        <f>E61</f>
        <v>21562.16</v>
      </c>
      <c r="H39" s="104"/>
      <c r="I39" s="104"/>
      <c r="J39" s="112"/>
      <c r="O39" s="94"/>
    </row>
    <row r="40" spans="1:15">
      <c r="A40" s="104"/>
      <c r="B40" s="104" t="s">
        <v>15</v>
      </c>
      <c r="C40" s="122">
        <v>0</v>
      </c>
      <c r="D40" s="104"/>
      <c r="E40" s="104"/>
      <c r="F40" s="104"/>
      <c r="G40" s="104"/>
      <c r="H40" s="104"/>
      <c r="I40" s="104"/>
      <c r="J40" s="112"/>
      <c r="O40" s="94"/>
    </row>
    <row r="41" spans="1:15">
      <c r="A41" s="104"/>
      <c r="B41" s="104" t="s">
        <v>16</v>
      </c>
      <c r="C41" s="122">
        <v>0</v>
      </c>
      <c r="D41" s="104"/>
      <c r="E41" s="104"/>
      <c r="F41" s="104"/>
      <c r="G41" s="104"/>
      <c r="H41" s="104"/>
      <c r="I41" s="104"/>
      <c r="J41" s="104"/>
      <c r="K41" s="63"/>
      <c r="L41" s="63"/>
      <c r="O41" s="94"/>
    </row>
    <row r="42" spans="1:15">
      <c r="A42" s="104"/>
      <c r="B42" s="104" t="s">
        <v>17</v>
      </c>
      <c r="C42" s="122">
        <v>0</v>
      </c>
      <c r="D42" s="104"/>
      <c r="E42" s="112"/>
      <c r="F42" s="104"/>
      <c r="G42" s="104"/>
      <c r="H42" s="104"/>
      <c r="I42" s="104"/>
      <c r="J42" s="104"/>
      <c r="O42" s="94"/>
    </row>
    <row r="43" spans="1:15">
      <c r="A43" s="104"/>
      <c r="B43" s="104"/>
      <c r="C43" s="104"/>
      <c r="D43" s="104"/>
      <c r="E43" s="112"/>
      <c r="F43" s="123"/>
      <c r="G43" s="104"/>
      <c r="H43" s="104"/>
      <c r="I43" s="112"/>
      <c r="J43" s="104"/>
      <c r="O43" s="94"/>
    </row>
    <row r="44" spans="1:15">
      <c r="H44" s="84"/>
      <c r="I44" s="63"/>
      <c r="L44" s="78"/>
      <c r="O44" s="94"/>
    </row>
    <row r="45" spans="1:15">
      <c r="E45" s="77" t="s">
        <v>18</v>
      </c>
      <c r="F45" s="77" t="s">
        <v>19</v>
      </c>
      <c r="G45" s="77" t="s">
        <v>20</v>
      </c>
      <c r="H45" s="85" t="s">
        <v>21</v>
      </c>
      <c r="I45" s="77" t="s">
        <v>22</v>
      </c>
      <c r="J45" s="85" t="s">
        <v>23</v>
      </c>
      <c r="K45" s="85"/>
      <c r="L45" s="85" t="s">
        <v>23</v>
      </c>
      <c r="M45" s="85" t="s">
        <v>24</v>
      </c>
      <c r="O45" s="94"/>
    </row>
    <row r="46" spans="1:15" s="80" customFormat="1">
      <c r="B46" s="79" t="s">
        <v>25</v>
      </c>
      <c r="C46" s="79" t="s">
        <v>26</v>
      </c>
      <c r="D46" s="79" t="s">
        <v>27</v>
      </c>
      <c r="E46" s="79" t="s">
        <v>28</v>
      </c>
      <c r="F46" s="79" t="s">
        <v>7</v>
      </c>
      <c r="G46" s="79" t="s">
        <v>29</v>
      </c>
      <c r="H46" s="79" t="s">
        <v>30</v>
      </c>
      <c r="I46" s="79" t="s">
        <v>31</v>
      </c>
      <c r="J46" s="79" t="s">
        <v>32</v>
      </c>
      <c r="K46" s="79" t="s">
        <v>33</v>
      </c>
      <c r="L46" s="79" t="s">
        <v>11</v>
      </c>
      <c r="M46" s="79" t="s">
        <v>34</v>
      </c>
      <c r="O46" s="94"/>
    </row>
    <row r="47" spans="1:15">
      <c r="B47" t="s">
        <v>35</v>
      </c>
      <c r="C47">
        <v>0</v>
      </c>
      <c r="D47" s="12">
        <v>44136</v>
      </c>
      <c r="E47" s="23">
        <v>0</v>
      </c>
      <c r="F47" s="51">
        <v>0</v>
      </c>
      <c r="G47" s="23">
        <v>0</v>
      </c>
      <c r="H47" s="24">
        <v>0</v>
      </c>
      <c r="I47" s="24">
        <f>NPV(C39/12,E48:E84)</f>
        <v>692264.43170320545</v>
      </c>
      <c r="J47" s="24">
        <v>0</v>
      </c>
      <c r="K47" s="24">
        <f>I47+C40+C41-C42</f>
        <v>692264.43170320545</v>
      </c>
      <c r="L47" s="24">
        <f>J47</f>
        <v>0</v>
      </c>
      <c r="M47" s="24">
        <f>K47-I47</f>
        <v>0</v>
      </c>
      <c r="O47" s="94"/>
    </row>
    <row r="48" spans="1:15">
      <c r="B48" t="s">
        <v>36</v>
      </c>
      <c r="C48">
        <v>1</v>
      </c>
      <c r="D48" s="12">
        <v>44136</v>
      </c>
      <c r="E48" s="23">
        <v>20833</v>
      </c>
      <c r="F48" s="51">
        <f>SUM($E$48:$E$84,$M$47)/$C$37</f>
        <v>21570.666666666646</v>
      </c>
      <c r="G48" s="23">
        <f>$I47/12*$C$39</f>
        <v>4326.6526981450334</v>
      </c>
      <c r="H48" s="23">
        <f>E48-G48</f>
        <v>16506.347301854967</v>
      </c>
      <c r="I48" s="23">
        <f>I47-E48+G48</f>
        <v>675758.08440135047</v>
      </c>
      <c r="J48" s="24">
        <f>-$K$47/$C$37</f>
        <v>-19229.567547311264</v>
      </c>
      <c r="K48" s="23">
        <f>K47+J48</f>
        <v>673034.86415589415</v>
      </c>
      <c r="L48" s="24">
        <f>SUM($J$48:J48)</f>
        <v>-19229.567547311264</v>
      </c>
      <c r="M48" s="24">
        <f>K48-I48</f>
        <v>-2723.220245456323</v>
      </c>
      <c r="O48" s="94"/>
    </row>
    <row r="49" spans="2:15">
      <c r="B49" t="s">
        <v>36</v>
      </c>
      <c r="C49">
        <v>2</v>
      </c>
      <c r="D49" s="12">
        <v>44166</v>
      </c>
      <c r="E49" s="23">
        <v>20833</v>
      </c>
      <c r="F49" s="51">
        <f t="shared" ref="F49:F61" si="0">SUM($E$47:$E$84,$M$47)/$C$37</f>
        <v>21570.666666666646</v>
      </c>
      <c r="G49" s="23">
        <f t="shared" ref="G49:G84" si="1">$I48/12*$C$39</f>
        <v>4223.4880275084397</v>
      </c>
      <c r="H49" s="23">
        <f t="shared" ref="H49:H84" si="2">E49-G49</f>
        <v>16609.51197249156</v>
      </c>
      <c r="I49" s="23">
        <f t="shared" ref="I49:I84" si="3">I48-E49+G49</f>
        <v>659148.57242885896</v>
      </c>
      <c r="J49" s="24">
        <f>-$K$47/$C$37</f>
        <v>-19229.567547311264</v>
      </c>
      <c r="K49" s="23">
        <f t="shared" ref="K49:K84" si="4">K48+J49</f>
        <v>653805.29660858284</v>
      </c>
      <c r="L49" s="24">
        <f>SUM($J$48:J49)</f>
        <v>-38459.135094622528</v>
      </c>
      <c r="M49" s="24">
        <f t="shared" ref="M49:M83" si="5">K49-I49</f>
        <v>-5343.2758202761179</v>
      </c>
      <c r="O49" s="94"/>
    </row>
    <row r="50" spans="2:15">
      <c r="B50" t="s">
        <v>36</v>
      </c>
      <c r="C50">
        <v>3</v>
      </c>
      <c r="D50" s="12">
        <v>44197</v>
      </c>
      <c r="E50" s="23">
        <v>20833</v>
      </c>
      <c r="F50" s="51">
        <f t="shared" si="0"/>
        <v>21570.666666666646</v>
      </c>
      <c r="G50" s="23">
        <f t="shared" si="1"/>
        <v>4119.6785776803681</v>
      </c>
      <c r="H50" s="23">
        <f t="shared" si="2"/>
        <v>16713.321422319634</v>
      </c>
      <c r="I50" s="23">
        <f t="shared" si="3"/>
        <v>642435.25100653933</v>
      </c>
      <c r="J50" s="24">
        <f t="shared" ref="J50:J84" si="6">-$K$47/$C$37</f>
        <v>-19229.567547311264</v>
      </c>
      <c r="K50" s="23">
        <f t="shared" si="4"/>
        <v>634575.72906127153</v>
      </c>
      <c r="L50" s="24">
        <f>SUM($J$48:J50)</f>
        <v>-57688.702641933793</v>
      </c>
      <c r="M50" s="24">
        <f t="shared" si="5"/>
        <v>-7859.5219452677993</v>
      </c>
      <c r="O50" s="94"/>
    </row>
    <row r="51" spans="2:15">
      <c r="B51" t="s">
        <v>36</v>
      </c>
      <c r="C51">
        <v>4</v>
      </c>
      <c r="D51" s="12">
        <v>44228</v>
      </c>
      <c r="E51" s="23">
        <v>20833</v>
      </c>
      <c r="F51" s="51">
        <f t="shared" si="0"/>
        <v>21570.666666666646</v>
      </c>
      <c r="G51" s="23">
        <f t="shared" si="1"/>
        <v>4015.2203187908704</v>
      </c>
      <c r="H51" s="23">
        <f t="shared" si="2"/>
        <v>16817.779681209129</v>
      </c>
      <c r="I51" s="23">
        <f t="shared" si="3"/>
        <v>625617.4713253302</v>
      </c>
      <c r="J51" s="24">
        <f t="shared" si="6"/>
        <v>-19229.567547311264</v>
      </c>
      <c r="K51" s="23">
        <f>K50+J51</f>
        <v>615346.16151396022</v>
      </c>
      <c r="L51" s="24">
        <f>SUM($J$48:J51)</f>
        <v>-76918.270189245057</v>
      </c>
      <c r="M51" s="24">
        <f t="shared" si="5"/>
        <v>-10271.309811369982</v>
      </c>
      <c r="N51" s="83" t="s">
        <v>37</v>
      </c>
      <c r="O51" s="94"/>
    </row>
    <row r="52" spans="2:15">
      <c r="B52" t="s">
        <v>36</v>
      </c>
      <c r="C52">
        <v>5</v>
      </c>
      <c r="D52" s="12">
        <v>44256</v>
      </c>
      <c r="E52" s="23">
        <v>20833</v>
      </c>
      <c r="F52" s="51">
        <f t="shared" si="0"/>
        <v>21570.666666666646</v>
      </c>
      <c r="G52" s="23">
        <f t="shared" si="1"/>
        <v>3910.1091957833137</v>
      </c>
      <c r="H52" s="23">
        <f t="shared" si="2"/>
        <v>16922.890804216688</v>
      </c>
      <c r="I52" s="23">
        <f t="shared" si="3"/>
        <v>608694.58052111347</v>
      </c>
      <c r="J52" s="24">
        <f t="shared" si="6"/>
        <v>-19229.567547311264</v>
      </c>
      <c r="K52" s="23">
        <f t="shared" si="4"/>
        <v>596116.59396664891</v>
      </c>
      <c r="L52" s="24">
        <f>SUM($J$48:J52)</f>
        <v>-96147.837736556321</v>
      </c>
      <c r="M52" s="24">
        <f t="shared" si="5"/>
        <v>-12577.986554464558</v>
      </c>
      <c r="O52" s="94"/>
    </row>
    <row r="53" spans="2:15">
      <c r="B53" t="s">
        <v>36</v>
      </c>
      <c r="C53">
        <v>6</v>
      </c>
      <c r="D53" s="12">
        <v>44287</v>
      </c>
      <c r="E53" s="23">
        <v>20833</v>
      </c>
      <c r="F53" s="51">
        <f t="shared" si="0"/>
        <v>21570.666666666646</v>
      </c>
      <c r="G53" s="23">
        <f t="shared" si="1"/>
        <v>3804.3411282569591</v>
      </c>
      <c r="H53" s="23">
        <f t="shared" si="2"/>
        <v>17028.658871743042</v>
      </c>
      <c r="I53" s="23">
        <f t="shared" si="3"/>
        <v>591665.92164937046</v>
      </c>
      <c r="J53" s="24">
        <f t="shared" si="6"/>
        <v>-19229.567547311264</v>
      </c>
      <c r="K53" s="23">
        <f t="shared" si="4"/>
        <v>576887.02641933761</v>
      </c>
      <c r="L53" s="24">
        <f>SUM($J$48:J53)</f>
        <v>-115377.40528386759</v>
      </c>
      <c r="M53" s="24">
        <f t="shared" si="5"/>
        <v>-14778.895230032853</v>
      </c>
      <c r="O53" s="94"/>
    </row>
    <row r="54" spans="2:15">
      <c r="B54" t="s">
        <v>36</v>
      </c>
      <c r="C54">
        <v>7</v>
      </c>
      <c r="D54" s="12">
        <v>44317</v>
      </c>
      <c r="E54" s="23">
        <v>20833</v>
      </c>
      <c r="F54" s="51">
        <f t="shared" si="0"/>
        <v>21570.666666666646</v>
      </c>
      <c r="G54" s="23">
        <f t="shared" si="1"/>
        <v>3697.9120103085652</v>
      </c>
      <c r="H54" s="23">
        <f t="shared" si="2"/>
        <v>17135.087989691434</v>
      </c>
      <c r="I54" s="23">
        <f t="shared" si="3"/>
        <v>574530.83365967905</v>
      </c>
      <c r="J54" s="24">
        <f t="shared" si="6"/>
        <v>-19229.567547311264</v>
      </c>
      <c r="K54" s="23">
        <f t="shared" si="4"/>
        <v>557657.4588720263</v>
      </c>
      <c r="L54" s="24">
        <f>SUM($J$48:J54)</f>
        <v>-134606.97283117886</v>
      </c>
      <c r="M54" s="24">
        <f t="shared" si="5"/>
        <v>-16873.374787652749</v>
      </c>
      <c r="O54" s="94"/>
    </row>
    <row r="55" spans="2:15">
      <c r="B55" t="s">
        <v>36</v>
      </c>
      <c r="C55">
        <v>8</v>
      </c>
      <c r="D55" s="12">
        <v>44348</v>
      </c>
      <c r="E55" s="23">
        <v>20833</v>
      </c>
      <c r="F55" s="51">
        <f t="shared" si="0"/>
        <v>21570.666666666646</v>
      </c>
      <c r="G55" s="23">
        <f t="shared" si="1"/>
        <v>3590.817710372994</v>
      </c>
      <c r="H55" s="23">
        <f t="shared" si="2"/>
        <v>17242.182289627006</v>
      </c>
      <c r="I55" s="23">
        <f t="shared" si="3"/>
        <v>557288.65137005202</v>
      </c>
      <c r="J55" s="24">
        <f t="shared" si="6"/>
        <v>-19229.567547311264</v>
      </c>
      <c r="K55" s="23">
        <f t="shared" si="4"/>
        <v>538427.89132471499</v>
      </c>
      <c r="L55" s="24">
        <f>SUM($J$48:J55)</f>
        <v>-153836.54037849011</v>
      </c>
      <c r="M55" s="24">
        <f t="shared" si="5"/>
        <v>-18860.760045337025</v>
      </c>
      <c r="O55" s="94"/>
    </row>
    <row r="56" spans="2:15">
      <c r="B56" t="s">
        <v>36</v>
      </c>
      <c r="C56">
        <v>9</v>
      </c>
      <c r="D56" s="12">
        <v>44378</v>
      </c>
      <c r="E56" s="23">
        <v>20833</v>
      </c>
      <c r="F56" s="51">
        <f t="shared" si="0"/>
        <v>21570.666666666646</v>
      </c>
      <c r="G56" s="23">
        <f t="shared" si="1"/>
        <v>3483.0540710628252</v>
      </c>
      <c r="H56" s="23">
        <f t="shared" si="2"/>
        <v>17349.945928937173</v>
      </c>
      <c r="I56" s="23">
        <f t="shared" si="3"/>
        <v>539938.70544111484</v>
      </c>
      <c r="J56" s="24">
        <f t="shared" si="6"/>
        <v>-19229.567547311264</v>
      </c>
      <c r="K56" s="23">
        <f t="shared" si="4"/>
        <v>519198.32377740374</v>
      </c>
      <c r="L56" s="24">
        <f>SUM($J$48:J56)</f>
        <v>-173066.10792580136</v>
      </c>
      <c r="M56" s="24">
        <f t="shared" si="5"/>
        <v>-20740.381663711101</v>
      </c>
      <c r="O56" s="94"/>
    </row>
    <row r="57" spans="2:15">
      <c r="B57" t="s">
        <v>36</v>
      </c>
      <c r="C57">
        <v>10</v>
      </c>
      <c r="D57" s="12">
        <v>44409</v>
      </c>
      <c r="E57" s="23">
        <v>20833</v>
      </c>
      <c r="F57" s="51">
        <f t="shared" si="0"/>
        <v>21570.666666666646</v>
      </c>
      <c r="G57" s="23">
        <f t="shared" si="1"/>
        <v>3374.6169090069675</v>
      </c>
      <c r="H57" s="23">
        <f t="shared" si="2"/>
        <v>17458.383090993033</v>
      </c>
      <c r="I57" s="23">
        <f t="shared" si="3"/>
        <v>522480.3223501218</v>
      </c>
      <c r="J57" s="24">
        <f t="shared" si="6"/>
        <v>-19229.567547311264</v>
      </c>
      <c r="K57" s="23">
        <f t="shared" si="4"/>
        <v>499968.75623009249</v>
      </c>
      <c r="L57" s="24">
        <f>SUM($J$48:J57)</f>
        <v>-192295.67547311261</v>
      </c>
      <c r="M57" s="24">
        <f t="shared" si="5"/>
        <v>-22511.566120029311</v>
      </c>
      <c r="O57" s="94"/>
    </row>
    <row r="58" spans="2:15">
      <c r="B58" t="s">
        <v>36</v>
      </c>
      <c r="C58">
        <v>11</v>
      </c>
      <c r="D58" s="12">
        <v>44440</v>
      </c>
      <c r="E58" s="23">
        <v>20833</v>
      </c>
      <c r="F58" s="51">
        <f t="shared" si="0"/>
        <v>21570.666666666646</v>
      </c>
      <c r="G58" s="23">
        <f t="shared" si="1"/>
        <v>3265.5020146882612</v>
      </c>
      <c r="H58" s="23">
        <f t="shared" si="2"/>
        <v>17567.49798531174</v>
      </c>
      <c r="I58" s="23">
        <f t="shared" si="3"/>
        <v>504912.82436481008</v>
      </c>
      <c r="J58" s="24">
        <f t="shared" si="6"/>
        <v>-19229.567547311264</v>
      </c>
      <c r="K58" s="23">
        <f t="shared" si="4"/>
        <v>480739.18868278124</v>
      </c>
      <c r="L58" s="24">
        <f>SUM($J$48:J58)</f>
        <v>-211525.24302042386</v>
      </c>
      <c r="M58" s="24">
        <f t="shared" si="5"/>
        <v>-24173.635682028835</v>
      </c>
      <c r="O58" s="94"/>
    </row>
    <row r="59" spans="2:15">
      <c r="B59" t="s">
        <v>36</v>
      </c>
      <c r="C59">
        <v>12</v>
      </c>
      <c r="D59" s="12">
        <v>44470</v>
      </c>
      <c r="E59" s="23">
        <v>20833</v>
      </c>
      <c r="F59" s="51">
        <f t="shared" si="0"/>
        <v>21570.666666666646</v>
      </c>
      <c r="G59" s="23">
        <f t="shared" si="1"/>
        <v>3155.705152280063</v>
      </c>
      <c r="H59" s="23">
        <f t="shared" si="2"/>
        <v>17677.294847719939</v>
      </c>
      <c r="I59" s="23">
        <f t="shared" si="3"/>
        <v>487235.52951709012</v>
      </c>
      <c r="J59" s="24">
        <f t="shared" si="6"/>
        <v>-19229.567547311264</v>
      </c>
      <c r="K59" s="23">
        <f t="shared" si="4"/>
        <v>461509.62113546999</v>
      </c>
      <c r="L59" s="24">
        <f>SUM($J$48:J59)</f>
        <v>-230754.81056773511</v>
      </c>
      <c r="M59" s="24">
        <f t="shared" si="5"/>
        <v>-25725.908381620131</v>
      </c>
      <c r="O59" s="94"/>
    </row>
    <row r="60" spans="2:15">
      <c r="B60" t="s">
        <v>36</v>
      </c>
      <c r="C60">
        <v>13</v>
      </c>
      <c r="D60" s="12">
        <v>44501</v>
      </c>
      <c r="E60" s="23">
        <v>21562.16</v>
      </c>
      <c r="F60" s="51">
        <f t="shared" si="0"/>
        <v>21570.666666666646</v>
      </c>
      <c r="G60" s="23">
        <f t="shared" si="1"/>
        <v>3045.2220594818132</v>
      </c>
      <c r="H60" s="23">
        <f t="shared" si="2"/>
        <v>18516.937940518186</v>
      </c>
      <c r="I60" s="23">
        <f t="shared" si="3"/>
        <v>468718.59157657198</v>
      </c>
      <c r="J60" s="24">
        <f t="shared" si="6"/>
        <v>-19229.567547311264</v>
      </c>
      <c r="K60" s="23">
        <f t="shared" si="4"/>
        <v>442280.05358815874</v>
      </c>
      <c r="L60" s="24">
        <f>SUM($J$48:J60)</f>
        <v>-249984.37811504636</v>
      </c>
      <c r="M60" s="24">
        <f t="shared" si="5"/>
        <v>-26438.537988413242</v>
      </c>
      <c r="O60" s="94"/>
    </row>
    <row r="61" spans="2:15">
      <c r="B61" s="95" t="s">
        <v>36</v>
      </c>
      <c r="C61" s="95">
        <v>14</v>
      </c>
      <c r="D61" s="96">
        <v>44531</v>
      </c>
      <c r="E61" s="97">
        <v>21562.16</v>
      </c>
      <c r="F61" s="97">
        <f t="shared" si="0"/>
        <v>21570.666666666646</v>
      </c>
      <c r="G61" s="97">
        <f t="shared" si="1"/>
        <v>2929.491197353575</v>
      </c>
      <c r="H61" s="97">
        <f t="shared" si="2"/>
        <v>18632.668802646425</v>
      </c>
      <c r="I61" s="97">
        <f t="shared" si="3"/>
        <v>450085.92277392559</v>
      </c>
      <c r="J61" s="97">
        <f t="shared" si="6"/>
        <v>-19229.567547311264</v>
      </c>
      <c r="K61" s="97">
        <f t="shared" si="4"/>
        <v>423050.48604084749</v>
      </c>
      <c r="L61" s="97">
        <f>SUM($J$48:J61)</f>
        <v>-269213.94566235761</v>
      </c>
      <c r="M61" s="97">
        <f t="shared" si="5"/>
        <v>-27035.436733078095</v>
      </c>
      <c r="N61" s="83" t="s">
        <v>38</v>
      </c>
      <c r="O61" s="94"/>
    </row>
    <row r="62" spans="2:15">
      <c r="B62" s="95" t="s">
        <v>39</v>
      </c>
      <c r="C62" s="95">
        <v>15.1</v>
      </c>
      <c r="D62" s="96">
        <v>44562</v>
      </c>
      <c r="E62" s="97"/>
      <c r="F62" s="97"/>
      <c r="G62" s="97"/>
      <c r="H62" s="97"/>
      <c r="I62" s="97">
        <f t="shared" si="3"/>
        <v>450085.92277392559</v>
      </c>
      <c r="J62" s="97"/>
      <c r="K62" s="97">
        <f>K61</f>
        <v>423050.48604084749</v>
      </c>
      <c r="L62" s="97"/>
      <c r="M62" s="97">
        <f t="shared" si="5"/>
        <v>-27035.436733078095</v>
      </c>
      <c r="O62" s="94"/>
    </row>
    <row r="63" spans="2:15">
      <c r="B63" t="s">
        <v>36</v>
      </c>
      <c r="C63">
        <v>15.2</v>
      </c>
      <c r="D63" s="12">
        <v>44562</v>
      </c>
      <c r="E63" s="24">
        <v>21562.16</v>
      </c>
      <c r="F63" s="51">
        <f t="shared" ref="F63:F84" si="7">SUM($E$47:$E$84,$M$47)/$C$37</f>
        <v>21570.666666666646</v>
      </c>
      <c r="G63" s="23">
        <f t="shared" si="1"/>
        <v>2813.0370173370347</v>
      </c>
      <c r="H63" s="23">
        <f t="shared" si="2"/>
        <v>18749.122982662964</v>
      </c>
      <c r="I63" s="23">
        <f>I62-E63+G63</f>
        <v>431336.79979126266</v>
      </c>
      <c r="J63" s="24">
        <f t="shared" si="6"/>
        <v>-19229.567547311264</v>
      </c>
      <c r="K63" s="24">
        <f>K61+J63</f>
        <v>403820.91849353624</v>
      </c>
      <c r="L63" s="24">
        <f>SUM($J$48:J63)</f>
        <v>-288443.51320966886</v>
      </c>
      <c r="M63" s="24">
        <f t="shared" si="5"/>
        <v>-27515.881297726417</v>
      </c>
      <c r="O63" s="94"/>
    </row>
    <row r="64" spans="2:15">
      <c r="B64" t="s">
        <v>36</v>
      </c>
      <c r="C64">
        <v>16</v>
      </c>
      <c r="D64" s="12">
        <v>44593</v>
      </c>
      <c r="E64" s="24">
        <v>21562.16</v>
      </c>
      <c r="F64" s="51">
        <f t="shared" si="7"/>
        <v>21570.666666666646</v>
      </c>
      <c r="G64" s="23">
        <f t="shared" si="1"/>
        <v>2695.8549986953913</v>
      </c>
      <c r="H64" s="23">
        <f t="shared" si="2"/>
        <v>18866.305001304609</v>
      </c>
      <c r="I64" s="23">
        <f t="shared" si="3"/>
        <v>412470.49478995806</v>
      </c>
      <c r="J64" s="24">
        <f t="shared" si="6"/>
        <v>-19229.567547311264</v>
      </c>
      <c r="K64" s="23">
        <f t="shared" si="4"/>
        <v>384591.35094622499</v>
      </c>
      <c r="L64" s="24">
        <f>SUM($J$48:J64)</f>
        <v>-307673.08075698011</v>
      </c>
      <c r="M64" s="24">
        <f t="shared" si="5"/>
        <v>-27879.143843733065</v>
      </c>
      <c r="O64" s="94"/>
    </row>
    <row r="65" spans="2:15">
      <c r="B65" t="s">
        <v>36</v>
      </c>
      <c r="C65">
        <v>17</v>
      </c>
      <c r="D65" s="12">
        <v>44621</v>
      </c>
      <c r="E65" s="24">
        <v>21562.16</v>
      </c>
      <c r="F65" s="51">
        <f t="shared" si="7"/>
        <v>21570.666666666646</v>
      </c>
      <c r="G65" s="23">
        <f t="shared" si="1"/>
        <v>2577.9405924372381</v>
      </c>
      <c r="H65" s="23">
        <f t="shared" si="2"/>
        <v>18984.219407562763</v>
      </c>
      <c r="I65" s="23">
        <f t="shared" si="3"/>
        <v>393486.27538239531</v>
      </c>
      <c r="J65" s="24">
        <f t="shared" si="6"/>
        <v>-19229.567547311264</v>
      </c>
      <c r="K65" s="23">
        <f t="shared" si="4"/>
        <v>365361.78339891374</v>
      </c>
      <c r="L65" s="24">
        <f>SUM($J$48:J65)</f>
        <v>-326902.64830429136</v>
      </c>
      <c r="M65" s="24">
        <f t="shared" si="5"/>
        <v>-28124.491983481566</v>
      </c>
      <c r="O65" s="94"/>
    </row>
    <row r="66" spans="2:15">
      <c r="B66" t="s">
        <v>36</v>
      </c>
      <c r="C66">
        <v>18</v>
      </c>
      <c r="D66" s="12">
        <v>44652</v>
      </c>
      <c r="E66" s="24">
        <v>21562.16</v>
      </c>
      <c r="F66" s="51">
        <f t="shared" si="7"/>
        <v>21570.666666666646</v>
      </c>
      <c r="G66" s="23">
        <f t="shared" si="1"/>
        <v>2459.2892211399703</v>
      </c>
      <c r="H66" s="23">
        <f t="shared" si="2"/>
        <v>19102.87077886003</v>
      </c>
      <c r="I66" s="23">
        <f t="shared" si="3"/>
        <v>374383.40460353531</v>
      </c>
      <c r="J66" s="24">
        <f t="shared" si="6"/>
        <v>-19229.567547311264</v>
      </c>
      <c r="K66" s="23">
        <f t="shared" si="4"/>
        <v>346132.21585160249</v>
      </c>
      <c r="L66" s="24">
        <f>SUM($J$48:J66)</f>
        <v>-346132.21585160261</v>
      </c>
      <c r="M66" s="24">
        <f t="shared" si="5"/>
        <v>-28251.188751932816</v>
      </c>
      <c r="O66" s="94"/>
    </row>
    <row r="67" spans="2:15">
      <c r="B67" t="s">
        <v>36</v>
      </c>
      <c r="C67">
        <v>19</v>
      </c>
      <c r="D67" s="12">
        <v>44682</v>
      </c>
      <c r="E67" s="24">
        <v>21562.16</v>
      </c>
      <c r="F67" s="51">
        <f t="shared" si="7"/>
        <v>21570.666666666646</v>
      </c>
      <c r="G67" s="23">
        <f t="shared" si="1"/>
        <v>2339.8962787720957</v>
      </c>
      <c r="H67" s="23">
        <f t="shared" si="2"/>
        <v>19222.263721227904</v>
      </c>
      <c r="I67" s="23">
        <f t="shared" si="3"/>
        <v>355161.14088230743</v>
      </c>
      <c r="J67" s="24">
        <f t="shared" si="6"/>
        <v>-19229.567547311264</v>
      </c>
      <c r="K67" s="23">
        <f t="shared" si="4"/>
        <v>326902.64830429124</v>
      </c>
      <c r="L67" s="24">
        <f>SUM($J$48:J67)</f>
        <v>-365361.78339891386</v>
      </c>
      <c r="M67" s="24">
        <f t="shared" si="5"/>
        <v>-28258.492578016187</v>
      </c>
      <c r="O67" s="94"/>
    </row>
    <row r="68" spans="2:15">
      <c r="B68" t="s">
        <v>36</v>
      </c>
      <c r="C68">
        <v>20</v>
      </c>
      <c r="D68" s="12">
        <v>44713</v>
      </c>
      <c r="E68" s="24">
        <v>21562.16</v>
      </c>
      <c r="F68" s="51">
        <f t="shared" si="7"/>
        <v>21570.666666666646</v>
      </c>
      <c r="G68" s="23">
        <f t="shared" si="1"/>
        <v>2219.7571305144215</v>
      </c>
      <c r="H68" s="23">
        <f t="shared" si="2"/>
        <v>19342.402869485577</v>
      </c>
      <c r="I68" s="23">
        <f t="shared" si="3"/>
        <v>335818.73801282188</v>
      </c>
      <c r="J68" s="24">
        <f t="shared" si="6"/>
        <v>-19229.567547311264</v>
      </c>
      <c r="K68" s="23">
        <f t="shared" si="4"/>
        <v>307673.08075697999</v>
      </c>
      <c r="L68" s="24">
        <f>SUM($J$48:J68)</f>
        <v>-384591.35094622511</v>
      </c>
      <c r="M68" s="24">
        <f t="shared" si="5"/>
        <v>-28145.657255841885</v>
      </c>
      <c r="O68" s="94"/>
    </row>
    <row r="69" spans="2:15">
      <c r="B69" t="s">
        <v>36</v>
      </c>
      <c r="C69">
        <v>21</v>
      </c>
      <c r="D69" s="12">
        <v>44743</v>
      </c>
      <c r="E69" s="24">
        <v>21562.16</v>
      </c>
      <c r="F69" s="51">
        <f t="shared" si="7"/>
        <v>21570.666666666646</v>
      </c>
      <c r="G69" s="23">
        <f t="shared" si="1"/>
        <v>2098.8671125801366</v>
      </c>
      <c r="H69" s="23">
        <f t="shared" si="2"/>
        <v>19463.292887419862</v>
      </c>
      <c r="I69" s="23">
        <f t="shared" si="3"/>
        <v>316355.44512540207</v>
      </c>
      <c r="J69" s="24">
        <f t="shared" si="6"/>
        <v>-19229.567547311264</v>
      </c>
      <c r="K69" s="23">
        <f t="shared" si="4"/>
        <v>288443.51320966874</v>
      </c>
      <c r="L69" s="24">
        <f>SUM($J$48:J69)</f>
        <v>-403820.91849353636</v>
      </c>
      <c r="M69" s="24">
        <f t="shared" si="5"/>
        <v>-27911.931915733323</v>
      </c>
      <c r="O69" s="94"/>
    </row>
    <row r="70" spans="2:15">
      <c r="B70" t="s">
        <v>36</v>
      </c>
      <c r="C70">
        <v>22</v>
      </c>
      <c r="D70" s="12">
        <v>44774</v>
      </c>
      <c r="E70" s="24">
        <v>21562.16</v>
      </c>
      <c r="F70" s="51">
        <f t="shared" si="7"/>
        <v>21570.666666666646</v>
      </c>
      <c r="G70" s="23">
        <f t="shared" si="1"/>
        <v>1977.2215320337627</v>
      </c>
      <c r="H70" s="23">
        <f t="shared" si="2"/>
        <v>19584.938467966236</v>
      </c>
      <c r="I70" s="23">
        <f t="shared" si="3"/>
        <v>296770.50665743585</v>
      </c>
      <c r="J70" s="24">
        <f t="shared" si="6"/>
        <v>-19229.567547311264</v>
      </c>
      <c r="K70" s="23">
        <f t="shared" si="4"/>
        <v>269213.9456623575</v>
      </c>
      <c r="L70" s="24">
        <f>SUM($J$48:J70)</f>
        <v>-423050.48604084761</v>
      </c>
      <c r="M70" s="24">
        <f t="shared" si="5"/>
        <v>-27556.560995078355</v>
      </c>
      <c r="O70" s="94"/>
    </row>
    <row r="71" spans="2:15">
      <c r="B71" t="s">
        <v>36</v>
      </c>
      <c r="C71">
        <v>23</v>
      </c>
      <c r="D71" s="12">
        <v>44805</v>
      </c>
      <c r="E71" s="24">
        <v>21562.16</v>
      </c>
      <c r="F71" s="51">
        <f t="shared" si="7"/>
        <v>21570.666666666646</v>
      </c>
      <c r="G71" s="23">
        <f t="shared" si="1"/>
        <v>1854.815666608974</v>
      </c>
      <c r="H71" s="23">
        <f t="shared" si="2"/>
        <v>19707.344333391025</v>
      </c>
      <c r="I71" s="23">
        <f t="shared" si="3"/>
        <v>277063.16232404485</v>
      </c>
      <c r="J71" s="24">
        <f t="shared" si="6"/>
        <v>-19229.567547311264</v>
      </c>
      <c r="K71" s="23">
        <f t="shared" si="4"/>
        <v>249984.37811504625</v>
      </c>
      <c r="L71" s="24">
        <f>SUM($J$48:J71)</f>
        <v>-442280.05358815886</v>
      </c>
      <c r="M71" s="24">
        <f t="shared" si="5"/>
        <v>-27078.784208998608</v>
      </c>
      <c r="O71" s="94"/>
    </row>
    <row r="72" spans="2:15">
      <c r="B72" t="s">
        <v>36</v>
      </c>
      <c r="C72">
        <v>24</v>
      </c>
      <c r="D72" s="12">
        <v>44835</v>
      </c>
      <c r="E72" s="24">
        <v>21562.16</v>
      </c>
      <c r="F72" s="51">
        <f t="shared" si="7"/>
        <v>21570.666666666646</v>
      </c>
      <c r="G72" s="23">
        <f t="shared" si="1"/>
        <v>1731.6447645252804</v>
      </c>
      <c r="H72" s="23">
        <f t="shared" si="2"/>
        <v>19830.515235474719</v>
      </c>
      <c r="I72" s="23">
        <f t="shared" si="3"/>
        <v>257232.64708857014</v>
      </c>
      <c r="J72" s="24">
        <f t="shared" si="6"/>
        <v>-19229.567547311264</v>
      </c>
      <c r="K72" s="23">
        <f t="shared" si="4"/>
        <v>230754.810567735</v>
      </c>
      <c r="L72" s="24">
        <f>SUM($J$48:J72)</f>
        <v>-461509.62113547011</v>
      </c>
      <c r="M72" s="24">
        <f t="shared" si="5"/>
        <v>-26477.836520835146</v>
      </c>
      <c r="O72" s="94"/>
    </row>
    <row r="73" spans="2:15">
      <c r="B73" t="s">
        <v>36</v>
      </c>
      <c r="C73">
        <v>25</v>
      </c>
      <c r="D73" s="12">
        <v>44866</v>
      </c>
      <c r="E73" s="23">
        <v>22316.84</v>
      </c>
      <c r="F73" s="51">
        <f t="shared" si="7"/>
        <v>21570.666666666646</v>
      </c>
      <c r="G73" s="23">
        <f t="shared" si="1"/>
        <v>1607.7040443035633</v>
      </c>
      <c r="H73" s="23">
        <f t="shared" si="2"/>
        <v>20709.135955696438</v>
      </c>
      <c r="I73" s="23">
        <f t="shared" si="3"/>
        <v>236523.51113287371</v>
      </c>
      <c r="J73" s="24">
        <f t="shared" si="6"/>
        <v>-19229.567547311264</v>
      </c>
      <c r="K73" s="23">
        <f t="shared" si="4"/>
        <v>211525.24302042375</v>
      </c>
      <c r="L73" s="24">
        <f>SUM($J$48:J73)</f>
        <v>-480739.18868278136</v>
      </c>
      <c r="M73" s="24">
        <f t="shared" si="5"/>
        <v>-24998.268112449965</v>
      </c>
      <c r="O73" s="94"/>
    </row>
    <row r="74" spans="2:15">
      <c r="B74" t="s">
        <v>36</v>
      </c>
      <c r="C74">
        <v>26</v>
      </c>
      <c r="D74" s="12">
        <v>44896</v>
      </c>
      <c r="E74" s="23">
        <v>22316.84</v>
      </c>
      <c r="F74" s="51">
        <f t="shared" si="7"/>
        <v>21570.666666666646</v>
      </c>
      <c r="G74" s="23">
        <f t="shared" si="1"/>
        <v>1478.2719445804607</v>
      </c>
      <c r="H74" s="23">
        <f t="shared" si="2"/>
        <v>20838.568055419539</v>
      </c>
      <c r="I74" s="23">
        <f t="shared" si="3"/>
        <v>215684.94307745417</v>
      </c>
      <c r="J74" s="24">
        <f t="shared" si="6"/>
        <v>-19229.567547311264</v>
      </c>
      <c r="K74" s="23">
        <f t="shared" si="4"/>
        <v>192295.6754731125</v>
      </c>
      <c r="L74" s="24">
        <f>SUM($J$48:J74)</f>
        <v>-499968.75623009261</v>
      </c>
      <c r="M74" s="24">
        <f t="shared" si="5"/>
        <v>-23389.267604341672</v>
      </c>
      <c r="O74" s="94"/>
    </row>
    <row r="75" spans="2:15">
      <c r="B75" t="s">
        <v>36</v>
      </c>
      <c r="C75">
        <v>27</v>
      </c>
      <c r="D75" s="12">
        <v>44927</v>
      </c>
      <c r="E75" s="23">
        <v>22316.84</v>
      </c>
      <c r="F75" s="51">
        <f t="shared" si="7"/>
        <v>21570.666666666646</v>
      </c>
      <c r="G75" s="23">
        <f t="shared" si="1"/>
        <v>1348.0308942340885</v>
      </c>
      <c r="H75" s="23">
        <f t="shared" si="2"/>
        <v>20968.809105765911</v>
      </c>
      <c r="I75" s="23">
        <f t="shared" si="3"/>
        <v>194716.13397168825</v>
      </c>
      <c r="J75" s="24">
        <f t="shared" si="6"/>
        <v>-19229.567547311264</v>
      </c>
      <c r="K75" s="23">
        <f t="shared" si="4"/>
        <v>173066.10792580125</v>
      </c>
      <c r="L75" s="24">
        <f>SUM($J$48:J75)</f>
        <v>-519198.32377740386</v>
      </c>
      <c r="M75" s="24">
        <f t="shared" si="5"/>
        <v>-21650.026045887003</v>
      </c>
      <c r="O75" s="94"/>
    </row>
    <row r="76" spans="2:15">
      <c r="B76" t="s">
        <v>36</v>
      </c>
      <c r="C76">
        <v>28</v>
      </c>
      <c r="D76" s="12">
        <v>44958</v>
      </c>
      <c r="E76" s="23">
        <v>22316.84</v>
      </c>
      <c r="F76" s="51">
        <f t="shared" si="7"/>
        <v>21570.666666666646</v>
      </c>
      <c r="G76" s="23">
        <f t="shared" si="1"/>
        <v>1216.9758373230516</v>
      </c>
      <c r="H76" s="23">
        <f t="shared" si="2"/>
        <v>21099.864162676949</v>
      </c>
      <c r="I76" s="23">
        <f t="shared" si="3"/>
        <v>173616.26980901131</v>
      </c>
      <c r="J76" s="24">
        <f t="shared" si="6"/>
        <v>-19229.567547311264</v>
      </c>
      <c r="K76" s="23">
        <f t="shared" si="4"/>
        <v>153836.54037849</v>
      </c>
      <c r="L76" s="24">
        <f>SUM($J$48:J76)</f>
        <v>-538427.89132471511</v>
      </c>
      <c r="M76" s="24">
        <f t="shared" si="5"/>
        <v>-19779.729430521314</v>
      </c>
      <c r="O76" s="94"/>
    </row>
    <row r="77" spans="2:15">
      <c r="B77" t="s">
        <v>36</v>
      </c>
      <c r="C77">
        <v>29</v>
      </c>
      <c r="D77" s="12">
        <v>44986</v>
      </c>
      <c r="E77" s="23">
        <v>22316.84</v>
      </c>
      <c r="F77" s="51">
        <f t="shared" si="7"/>
        <v>21570.666666666646</v>
      </c>
      <c r="G77" s="23">
        <f t="shared" si="1"/>
        <v>1085.1016863063207</v>
      </c>
      <c r="H77" s="23">
        <f t="shared" si="2"/>
        <v>21231.738313693681</v>
      </c>
      <c r="I77" s="23">
        <f t="shared" si="3"/>
        <v>152384.53149531764</v>
      </c>
      <c r="J77" s="24">
        <f t="shared" si="6"/>
        <v>-19229.567547311264</v>
      </c>
      <c r="K77" s="23">
        <f t="shared" si="4"/>
        <v>134606.97283117875</v>
      </c>
      <c r="L77" s="24">
        <f>SUM($J$48:J77)</f>
        <v>-557657.45887202641</v>
      </c>
      <c r="M77" s="24">
        <f t="shared" si="5"/>
        <v>-17777.558664138895</v>
      </c>
      <c r="O77" s="94"/>
    </row>
    <row r="78" spans="2:15">
      <c r="B78" t="s">
        <v>36</v>
      </c>
      <c r="C78">
        <v>30</v>
      </c>
      <c r="D78" s="12">
        <v>45017</v>
      </c>
      <c r="E78" s="23">
        <v>22316.84</v>
      </c>
      <c r="F78" s="51">
        <f t="shared" si="7"/>
        <v>21570.666666666646</v>
      </c>
      <c r="G78" s="23">
        <f t="shared" si="1"/>
        <v>952.40332184573515</v>
      </c>
      <c r="H78" s="23">
        <f t="shared" si="2"/>
        <v>21364.436678154267</v>
      </c>
      <c r="I78" s="23">
        <f t="shared" si="3"/>
        <v>131020.09481716338</v>
      </c>
      <c r="J78" s="24">
        <f t="shared" si="6"/>
        <v>-19229.567547311264</v>
      </c>
      <c r="K78" s="23">
        <f t="shared" si="4"/>
        <v>115377.40528386748</v>
      </c>
      <c r="L78" s="24">
        <f>SUM($J$48:J78)</f>
        <v>-576887.02641933772</v>
      </c>
      <c r="M78" s="24">
        <f t="shared" si="5"/>
        <v>-15642.689533295896</v>
      </c>
      <c r="O78" s="94"/>
    </row>
    <row r="79" spans="2:15">
      <c r="B79" t="s">
        <v>36</v>
      </c>
      <c r="C79">
        <v>31</v>
      </c>
      <c r="D79" s="12">
        <v>45047</v>
      </c>
      <c r="E79" s="23">
        <v>22316.84</v>
      </c>
      <c r="F79" s="51">
        <f t="shared" si="7"/>
        <v>21570.666666666646</v>
      </c>
      <c r="G79" s="23">
        <f t="shared" si="1"/>
        <v>818.87559260727107</v>
      </c>
      <c r="H79" s="23">
        <f t="shared" si="2"/>
        <v>21497.96440739273</v>
      </c>
      <c r="I79" s="23">
        <f t="shared" si="3"/>
        <v>109522.13040977066</v>
      </c>
      <c r="J79" s="24">
        <f t="shared" si="6"/>
        <v>-19229.567547311264</v>
      </c>
      <c r="K79" s="23">
        <f t="shared" si="4"/>
        <v>96147.837736556219</v>
      </c>
      <c r="L79" s="24">
        <f>SUM($J$48:J79)</f>
        <v>-596116.59396664903</v>
      </c>
      <c r="M79" s="24">
        <f t="shared" si="5"/>
        <v>-13374.292673214441</v>
      </c>
      <c r="O79" s="94"/>
    </row>
    <row r="80" spans="2:15">
      <c r="B80" t="s">
        <v>36</v>
      </c>
      <c r="C80">
        <v>32</v>
      </c>
      <c r="D80" s="12">
        <v>45078</v>
      </c>
      <c r="E80" s="23">
        <v>22316.84</v>
      </c>
      <c r="F80" s="51">
        <f t="shared" si="7"/>
        <v>21570.666666666646</v>
      </c>
      <c r="G80" s="23">
        <f t="shared" si="1"/>
        <v>684.51331506106658</v>
      </c>
      <c r="H80" s="23">
        <f t="shared" si="2"/>
        <v>21632.326684938933</v>
      </c>
      <c r="I80" s="23">
        <f t="shared" si="3"/>
        <v>87889.803724831727</v>
      </c>
      <c r="J80" s="24">
        <f t="shared" si="6"/>
        <v>-19229.567547311264</v>
      </c>
      <c r="K80" s="23">
        <f t="shared" si="4"/>
        <v>76918.270189244955</v>
      </c>
      <c r="L80" s="24">
        <f>SUM($J$48:J80)</f>
        <v>-615346.16151396034</v>
      </c>
      <c r="M80" s="24">
        <f t="shared" si="5"/>
        <v>-10971.533535586772</v>
      </c>
      <c r="O80" s="94"/>
    </row>
    <row r="81" spans="1:15">
      <c r="B81" t="s">
        <v>36</v>
      </c>
      <c r="C81">
        <v>33</v>
      </c>
      <c r="D81" s="12">
        <v>45108</v>
      </c>
      <c r="E81" s="23">
        <v>22316.84</v>
      </c>
      <c r="F81" s="51">
        <f t="shared" si="7"/>
        <v>21570.666666666646</v>
      </c>
      <c r="G81" s="23">
        <f t="shared" si="1"/>
        <v>549.31127328019829</v>
      </c>
      <c r="H81" s="23">
        <f t="shared" si="2"/>
        <v>21767.5287267198</v>
      </c>
      <c r="I81" s="23">
        <f t="shared" si="3"/>
        <v>66122.274998111927</v>
      </c>
      <c r="J81" s="24">
        <f t="shared" si="6"/>
        <v>-19229.567547311264</v>
      </c>
      <c r="K81" s="23">
        <f t="shared" si="4"/>
        <v>57688.702641933691</v>
      </c>
      <c r="L81" s="24">
        <f>SUM($J$48:J81)</f>
        <v>-634575.72906127165</v>
      </c>
      <c r="M81" s="24">
        <f t="shared" si="5"/>
        <v>-8433.5723561782361</v>
      </c>
      <c r="O81" s="94"/>
    </row>
    <row r="82" spans="1:15">
      <c r="B82" t="s">
        <v>36</v>
      </c>
      <c r="C82">
        <v>34</v>
      </c>
      <c r="D82" s="12">
        <v>45139</v>
      </c>
      <c r="E82" s="23">
        <v>22316.84</v>
      </c>
      <c r="F82" s="51">
        <f t="shared" si="7"/>
        <v>21570.666666666646</v>
      </c>
      <c r="G82" s="23">
        <f t="shared" si="1"/>
        <v>413.26421873819953</v>
      </c>
      <c r="H82" s="23">
        <f t="shared" si="2"/>
        <v>21903.575781261799</v>
      </c>
      <c r="I82" s="23">
        <f t="shared" si="3"/>
        <v>44218.699216850131</v>
      </c>
      <c r="J82" s="24">
        <f t="shared" si="6"/>
        <v>-19229.567547311264</v>
      </c>
      <c r="K82" s="23">
        <f t="shared" si="4"/>
        <v>38459.135094622427</v>
      </c>
      <c r="L82" s="24">
        <f>SUM($J$48:J82)</f>
        <v>-653805.29660858295</v>
      </c>
      <c r="M82" s="24">
        <f t="shared" si="5"/>
        <v>-5759.5641222277045</v>
      </c>
      <c r="O82" s="94"/>
    </row>
    <row r="83" spans="1:15">
      <c r="B83" t="s">
        <v>36</v>
      </c>
      <c r="C83">
        <v>35</v>
      </c>
      <c r="D83" s="12">
        <v>45170</v>
      </c>
      <c r="E83" s="23">
        <v>22316.84</v>
      </c>
      <c r="F83" s="51">
        <f t="shared" si="7"/>
        <v>21570.666666666646</v>
      </c>
      <c r="G83" s="23">
        <f t="shared" si="1"/>
        <v>276.3668701053133</v>
      </c>
      <c r="H83" s="23">
        <f t="shared" si="2"/>
        <v>22040.473129894686</v>
      </c>
      <c r="I83" s="23">
        <f t="shared" si="3"/>
        <v>22178.226086955445</v>
      </c>
      <c r="J83" s="24">
        <f t="shared" si="6"/>
        <v>-19229.567547311264</v>
      </c>
      <c r="K83" s="23">
        <f t="shared" si="4"/>
        <v>19229.567547311162</v>
      </c>
      <c r="L83" s="24">
        <f>SUM($J$48:J83)</f>
        <v>-673034.86415589426</v>
      </c>
      <c r="M83" s="24">
        <f t="shared" si="5"/>
        <v>-2948.6585396442824</v>
      </c>
      <c r="O83" s="94"/>
    </row>
    <row r="84" spans="1:15">
      <c r="B84" t="s">
        <v>36</v>
      </c>
      <c r="C84">
        <v>36</v>
      </c>
      <c r="D84" s="12">
        <v>45200</v>
      </c>
      <c r="E84" s="23">
        <v>22316.84</v>
      </c>
      <c r="F84" s="51">
        <f t="shared" si="7"/>
        <v>21570.666666666646</v>
      </c>
      <c r="G84" s="23">
        <f t="shared" si="1"/>
        <v>138.61391304347151</v>
      </c>
      <c r="H84" s="23">
        <f t="shared" si="2"/>
        <v>22178.226086956529</v>
      </c>
      <c r="I84" s="23">
        <f t="shared" si="3"/>
        <v>-1.0838618891284568E-9</v>
      </c>
      <c r="J84" s="24">
        <f t="shared" si="6"/>
        <v>-19229.567547311264</v>
      </c>
      <c r="K84" s="23">
        <f t="shared" si="4"/>
        <v>-1.0186340659856796E-10</v>
      </c>
      <c r="L84" s="24">
        <f>SUM($J$48:J84)</f>
        <v>-692264.43170320557</v>
      </c>
      <c r="M84" s="24">
        <f>K84-I84</f>
        <v>9.8199848252988886E-10</v>
      </c>
      <c r="O84" s="94"/>
    </row>
    <row r="85" spans="1:15">
      <c r="O85" s="94"/>
    </row>
    <row r="86" spans="1:15">
      <c r="O86" s="94"/>
    </row>
    <row r="87" spans="1:15" ht="9.6" customHeight="1">
      <c r="A87" s="94"/>
      <c r="B87" s="94"/>
      <c r="C87" s="94"/>
      <c r="D87" s="94"/>
      <c r="E87" s="94"/>
      <c r="F87" s="94"/>
      <c r="G87" s="94"/>
      <c r="H87" s="94"/>
      <c r="I87" s="94"/>
      <c r="J87" s="94"/>
      <c r="K87" s="94"/>
      <c r="L87" s="94"/>
      <c r="M87" s="94"/>
      <c r="N87" s="94"/>
      <c r="O87" s="94"/>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F476-A99E-497A-9AC4-6DAD9E757908}">
  <dimension ref="A1:V88"/>
  <sheetViews>
    <sheetView workbookViewId="0">
      <selection activeCell="I63" sqref="I63"/>
    </sheetView>
  </sheetViews>
  <sheetFormatPr defaultRowHeight="15"/>
  <cols>
    <col min="1" max="1" width="2.42578125" customWidth="1"/>
    <col min="2" max="2" width="32.140625" bestFit="1" customWidth="1"/>
    <col min="3" max="3" width="14.42578125" bestFit="1" customWidth="1"/>
    <col min="4" max="4" width="16.28515625" bestFit="1" customWidth="1"/>
    <col min="5" max="5" width="20.7109375" customWidth="1"/>
    <col min="6" max="6" width="15.85546875" customWidth="1"/>
    <col min="7" max="7" width="21.42578125" bestFit="1" customWidth="1"/>
    <col min="8" max="8" width="20.140625" bestFit="1" customWidth="1"/>
    <col min="9" max="9" width="20.5703125" bestFit="1" customWidth="1"/>
    <col min="10" max="10" width="20.85546875" bestFit="1" customWidth="1"/>
    <col min="11" max="11" width="17.42578125" bestFit="1" customWidth="1"/>
    <col min="12" max="12" width="11.42578125" bestFit="1" customWidth="1"/>
    <col min="13" max="13" width="2.5703125" customWidth="1"/>
    <col min="14" max="14" width="14.85546875" customWidth="1"/>
    <col min="15" max="15" width="9.85546875" bestFit="1" customWidth="1"/>
    <col min="17" max="17" width="1.42578125" customWidth="1"/>
    <col min="22" max="22" width="11.85546875" bestFit="1" customWidth="1"/>
  </cols>
  <sheetData>
    <row r="1" spans="17:17">
      <c r="Q1" s="94"/>
    </row>
    <row r="2" spans="17:17">
      <c r="Q2" s="94"/>
    </row>
    <row r="3" spans="17:17">
      <c r="Q3" s="94"/>
    </row>
    <row r="4" spans="17:17">
      <c r="Q4" s="94"/>
    </row>
    <row r="5" spans="17:17">
      <c r="Q5" s="94"/>
    </row>
    <row r="6" spans="17:17">
      <c r="Q6" s="94"/>
    </row>
    <row r="7" spans="17:17">
      <c r="Q7" s="94"/>
    </row>
    <row r="8" spans="17:17">
      <c r="Q8" s="94"/>
    </row>
    <row r="9" spans="17:17">
      <c r="Q9" s="94"/>
    </row>
    <row r="10" spans="17:17">
      <c r="Q10" s="94"/>
    </row>
    <row r="11" spans="17:17">
      <c r="Q11" s="94"/>
    </row>
    <row r="12" spans="17:17">
      <c r="Q12" s="94"/>
    </row>
    <row r="13" spans="17:17">
      <c r="Q13" s="94"/>
    </row>
    <row r="14" spans="17:17">
      <c r="Q14" s="94"/>
    </row>
    <row r="15" spans="17:17">
      <c r="Q15" s="94"/>
    </row>
    <row r="16" spans="17:17">
      <c r="Q16" s="94"/>
    </row>
    <row r="17" spans="12:17">
      <c r="Q17" s="94"/>
    </row>
    <row r="18" spans="12:17">
      <c r="Q18" s="94"/>
    </row>
    <row r="19" spans="12:17">
      <c r="Q19" s="94"/>
    </row>
    <row r="20" spans="12:17">
      <c r="Q20" s="94"/>
    </row>
    <row r="21" spans="12:17">
      <c r="Q21" s="94"/>
    </row>
    <row r="22" spans="12:17">
      <c r="Q22" s="94"/>
    </row>
    <row r="23" spans="12:17">
      <c r="Q23" s="94"/>
    </row>
    <row r="24" spans="12:17">
      <c r="Q24" s="94"/>
    </row>
    <row r="25" spans="12:17">
      <c r="Q25" s="94"/>
    </row>
    <row r="26" spans="12:17">
      <c r="Q26" s="94"/>
    </row>
    <row r="27" spans="12:17">
      <c r="Q27" s="94"/>
    </row>
    <row r="28" spans="12:17">
      <c r="Q28" s="94"/>
    </row>
    <row r="29" spans="12:17">
      <c r="Q29" s="94"/>
    </row>
    <row r="30" spans="12:17">
      <c r="Q30" s="94"/>
    </row>
    <row r="31" spans="12:17">
      <c r="Q31" s="94"/>
    </row>
    <row r="32" spans="12:17">
      <c r="L32" s="84"/>
      <c r="Q32" s="94"/>
    </row>
    <row r="33" spans="2:22">
      <c r="Q33" s="94"/>
    </row>
    <row r="34" spans="2:22">
      <c r="Q34" s="94"/>
    </row>
    <row r="35" spans="2:22" ht="15.75" thickBot="1">
      <c r="E35" s="78" t="s">
        <v>0</v>
      </c>
      <c r="I35" s="57"/>
      <c r="Q35" s="94"/>
    </row>
    <row r="36" spans="2:22">
      <c r="B36" t="s">
        <v>1</v>
      </c>
      <c r="C36" s="56" t="s">
        <v>40</v>
      </c>
      <c r="E36" s="59" t="s">
        <v>3</v>
      </c>
      <c r="F36" s="60" t="s">
        <v>4</v>
      </c>
      <c r="G36" s="61" t="s">
        <v>5</v>
      </c>
      <c r="Q36" s="94"/>
    </row>
    <row r="37" spans="2:22">
      <c r="B37" t="s">
        <v>6</v>
      </c>
      <c r="C37" s="12">
        <v>44136</v>
      </c>
      <c r="E37" s="62" t="s">
        <v>7</v>
      </c>
      <c r="F37" s="63">
        <f>F64</f>
        <v>21570.666666666646</v>
      </c>
      <c r="G37" s="64"/>
      <c r="J37" s="63"/>
      <c r="Q37" s="94"/>
    </row>
    <row r="38" spans="2:22">
      <c r="B38" t="s">
        <v>8</v>
      </c>
      <c r="C38">
        <v>36</v>
      </c>
      <c r="E38" s="70" t="s">
        <v>9</v>
      </c>
      <c r="F38" s="63">
        <f>H64</f>
        <v>18749.122982662964</v>
      </c>
      <c r="G38" s="66"/>
      <c r="K38" s="63"/>
      <c r="Q38" s="94"/>
    </row>
    <row r="39" spans="2:22">
      <c r="B39" t="s">
        <v>10</v>
      </c>
      <c r="C39" s="12">
        <f>EDATE(C37,C38-1)</f>
        <v>45200</v>
      </c>
      <c r="E39" s="65" t="s">
        <v>41</v>
      </c>
      <c r="G39" s="66">
        <f>-J64</f>
        <v>19229.567547311264</v>
      </c>
      <c r="Q39" s="94"/>
    </row>
    <row r="40" spans="2:22" ht="15.75" thickBot="1">
      <c r="B40" t="s">
        <v>12</v>
      </c>
      <c r="C40" s="18">
        <v>7.4999999999999997E-2</v>
      </c>
      <c r="D40" s="83" t="s">
        <v>13</v>
      </c>
      <c r="E40" s="67" t="s">
        <v>14</v>
      </c>
      <c r="F40" s="68"/>
      <c r="G40" s="69">
        <f>E64</f>
        <v>21562.16</v>
      </c>
      <c r="J40" s="63"/>
      <c r="Q40" s="94"/>
    </row>
    <row r="41" spans="2:22">
      <c r="B41" t="s">
        <v>15</v>
      </c>
      <c r="C41" s="58">
        <v>0</v>
      </c>
      <c r="J41" s="63"/>
      <c r="Q41" s="94"/>
    </row>
    <row r="42" spans="2:22">
      <c r="B42" t="s">
        <v>16</v>
      </c>
      <c r="C42" s="58">
        <v>0</v>
      </c>
      <c r="K42" s="63"/>
      <c r="Q42" s="94"/>
      <c r="U42" s="23">
        <v>20833.330000000002</v>
      </c>
      <c r="V42" s="103">
        <f>NPV(C40/12,U42:U77)</f>
        <v>692275.34598465543</v>
      </c>
    </row>
    <row r="43" spans="2:22">
      <c r="B43" t="s">
        <v>17</v>
      </c>
      <c r="C43" s="58">
        <v>0</v>
      </c>
      <c r="E43" s="63"/>
      <c r="Q43" s="94"/>
      <c r="U43" s="23">
        <v>20833.330000000002</v>
      </c>
    </row>
    <row r="44" spans="2:22">
      <c r="E44" s="63"/>
      <c r="F44" s="84"/>
      <c r="I44" s="63"/>
      <c r="Q44" s="94"/>
      <c r="U44" s="23">
        <v>20833.330000000002</v>
      </c>
    </row>
    <row r="45" spans="2:22">
      <c r="H45" s="84"/>
      <c r="I45" s="63"/>
      <c r="L45" s="78" t="s">
        <v>42</v>
      </c>
      <c r="Q45" s="94"/>
      <c r="U45" s="23">
        <v>20833.330000000002</v>
      </c>
    </row>
    <row r="46" spans="2:22">
      <c r="E46" s="77" t="s">
        <v>18</v>
      </c>
      <c r="F46" s="77" t="s">
        <v>19</v>
      </c>
      <c r="G46" s="77" t="s">
        <v>20</v>
      </c>
      <c r="H46" s="85" t="s">
        <v>23</v>
      </c>
      <c r="I46" s="77" t="s">
        <v>43</v>
      </c>
      <c r="J46" s="85" t="s">
        <v>23</v>
      </c>
      <c r="K46" s="77" t="s">
        <v>44</v>
      </c>
      <c r="L46" s="85" t="s">
        <v>45</v>
      </c>
      <c r="N46" s="82" t="s">
        <v>46</v>
      </c>
      <c r="O46" s="81"/>
      <c r="Q46" s="94"/>
      <c r="U46" s="23">
        <v>20833.330000000002</v>
      </c>
    </row>
    <row r="47" spans="2:22" s="80" customFormat="1" ht="30">
      <c r="B47" s="79" t="s">
        <v>25</v>
      </c>
      <c r="C47" s="79" t="s">
        <v>26</v>
      </c>
      <c r="D47" s="79" t="s">
        <v>27</v>
      </c>
      <c r="E47" s="79" t="s">
        <v>28</v>
      </c>
      <c r="F47" s="79" t="s">
        <v>7</v>
      </c>
      <c r="G47" s="79" t="s">
        <v>29</v>
      </c>
      <c r="H47" s="79" t="s">
        <v>30</v>
      </c>
      <c r="I47" s="79" t="s">
        <v>31</v>
      </c>
      <c r="J47" s="79" t="s">
        <v>47</v>
      </c>
      <c r="K47" s="79" t="s">
        <v>48</v>
      </c>
      <c r="L47" s="79" t="s">
        <v>34</v>
      </c>
      <c r="M47" s="79"/>
      <c r="N47" s="99" t="s">
        <v>49</v>
      </c>
      <c r="O47" s="79" t="s">
        <v>50</v>
      </c>
      <c r="Q47" s="94"/>
      <c r="U47" s="23">
        <v>20833.330000000002</v>
      </c>
    </row>
    <row r="48" spans="2:22">
      <c r="B48" t="s">
        <v>35</v>
      </c>
      <c r="C48">
        <v>0</v>
      </c>
      <c r="D48" s="12">
        <v>44136</v>
      </c>
      <c r="E48" s="23">
        <v>0</v>
      </c>
      <c r="F48" s="51">
        <v>0</v>
      </c>
      <c r="G48" s="23">
        <v>0</v>
      </c>
      <c r="H48" s="23">
        <v>0</v>
      </c>
      <c r="I48" s="24">
        <f>NPV($C$40/12,$E49:E$85)</f>
        <v>692264.43170320545</v>
      </c>
      <c r="J48" s="24">
        <v>0</v>
      </c>
      <c r="K48" s="24">
        <f>I48+C41+C42-C43</f>
        <v>692264.43170320545</v>
      </c>
      <c r="L48" s="24">
        <f>K48-I48</f>
        <v>0</v>
      </c>
      <c r="M48" s="24"/>
      <c r="N48" s="93">
        <f>'NG.1 - ASC 840 Amort. Calc'!M47</f>
        <v>0</v>
      </c>
      <c r="O48" s="93">
        <f>L48-N48</f>
        <v>0</v>
      </c>
      <c r="Q48" s="94"/>
      <c r="U48" s="23">
        <v>20833.330000000002</v>
      </c>
    </row>
    <row r="49" spans="2:21">
      <c r="B49" t="s">
        <v>36</v>
      </c>
      <c r="C49">
        <v>1</v>
      </c>
      <c r="D49" s="12">
        <v>44136</v>
      </c>
      <c r="E49" s="23">
        <v>20833</v>
      </c>
      <c r="F49" s="51">
        <f>SUM($E$48:$E$85,$L$48)/$C$38</f>
        <v>21570.666666666646</v>
      </c>
      <c r="G49" s="23">
        <f>($I48/12*$C$40)</f>
        <v>4326.6526981450334</v>
      </c>
      <c r="H49" s="23">
        <f>E49-G49</f>
        <v>16506.347301854967</v>
      </c>
      <c r="I49" s="23">
        <f>I48-E49+G49</f>
        <v>675758.08440135047</v>
      </c>
      <c r="J49" s="24">
        <f>-$K$48/$C$38</f>
        <v>-19229.567547311264</v>
      </c>
      <c r="K49" s="23">
        <f>K48+J49</f>
        <v>673034.86415589415</v>
      </c>
      <c r="L49" s="24">
        <f>K49-I49</f>
        <v>-2723.220245456323</v>
      </c>
      <c r="M49" s="24"/>
      <c r="N49" s="93">
        <f>'NG.1 - ASC 840 Amort. Calc'!M48</f>
        <v>-2723.220245456323</v>
      </c>
      <c r="O49" s="93">
        <f>L49-N49</f>
        <v>0</v>
      </c>
      <c r="Q49" s="94"/>
      <c r="U49" s="23">
        <v>20833.330000000002</v>
      </c>
    </row>
    <row r="50" spans="2:21">
      <c r="B50" t="s">
        <v>36</v>
      </c>
      <c r="C50">
        <v>2</v>
      </c>
      <c r="D50" s="12">
        <v>44166</v>
      </c>
      <c r="E50" s="23">
        <v>20833</v>
      </c>
      <c r="F50" s="51">
        <f t="shared" ref="F50:F62" si="0">SUM($E$48:$E$85,$L$48)/$C$38</f>
        <v>21570.666666666646</v>
      </c>
      <c r="G50" s="23">
        <f t="shared" ref="G50:G85" si="1">($I49/12*$C$40)</f>
        <v>4223.4880275084397</v>
      </c>
      <c r="H50" s="23">
        <f t="shared" ref="H50:H85" si="2">E50-G50</f>
        <v>16609.51197249156</v>
      </c>
      <c r="I50" s="23">
        <f t="shared" ref="I50:I85" si="3">I49-E50+G50</f>
        <v>659148.57242885896</v>
      </c>
      <c r="J50" s="24">
        <f t="shared" ref="J50:J62" si="4">-$K$48/$C$38</f>
        <v>-19229.567547311264</v>
      </c>
      <c r="K50" s="23">
        <f t="shared" ref="K50:K81" si="5">K49+J50</f>
        <v>653805.29660858284</v>
      </c>
      <c r="L50" s="24">
        <f t="shared" ref="L50:L80" si="6">K50-I50</f>
        <v>-5343.2758202761179</v>
      </c>
      <c r="M50" s="24"/>
      <c r="N50" s="93">
        <f>'NG.1 - ASC 840 Amort. Calc'!M49</f>
        <v>-5343.2758202761179</v>
      </c>
      <c r="O50" s="93">
        <f t="shared" ref="O50:O85" si="7">L50-N50</f>
        <v>0</v>
      </c>
      <c r="Q50" s="94"/>
      <c r="U50" s="23">
        <v>20833.330000000002</v>
      </c>
    </row>
    <row r="51" spans="2:21">
      <c r="B51" t="s">
        <v>36</v>
      </c>
      <c r="C51">
        <v>3</v>
      </c>
      <c r="D51" s="12">
        <v>44197</v>
      </c>
      <c r="E51" s="23">
        <v>20833</v>
      </c>
      <c r="F51" s="51">
        <f>SUM($E$48:$E$85,$L$48)/$C$38</f>
        <v>21570.666666666646</v>
      </c>
      <c r="G51" s="23">
        <f t="shared" si="1"/>
        <v>4119.6785776803681</v>
      </c>
      <c r="H51" s="23">
        <f t="shared" si="2"/>
        <v>16713.321422319634</v>
      </c>
      <c r="I51" s="23">
        <f t="shared" si="3"/>
        <v>642435.25100653933</v>
      </c>
      <c r="J51" s="24">
        <f t="shared" si="4"/>
        <v>-19229.567547311264</v>
      </c>
      <c r="K51" s="23">
        <f t="shared" si="5"/>
        <v>634575.72906127153</v>
      </c>
      <c r="L51" s="24">
        <f t="shared" si="6"/>
        <v>-7859.5219452677993</v>
      </c>
      <c r="M51" s="24"/>
      <c r="N51" s="93">
        <f>'NG.1 - ASC 840 Amort. Calc'!M50</f>
        <v>-7859.5219452677993</v>
      </c>
      <c r="O51" s="93">
        <f t="shared" si="7"/>
        <v>0</v>
      </c>
      <c r="Q51" s="94"/>
      <c r="U51" s="23">
        <v>20833.330000000002</v>
      </c>
    </row>
    <row r="52" spans="2:21">
      <c r="B52" t="s">
        <v>36</v>
      </c>
      <c r="C52">
        <v>4</v>
      </c>
      <c r="D52" s="12">
        <v>44228</v>
      </c>
      <c r="E52" s="23">
        <v>20833</v>
      </c>
      <c r="F52" s="51">
        <f t="shared" si="0"/>
        <v>21570.666666666646</v>
      </c>
      <c r="G52" s="23">
        <f t="shared" si="1"/>
        <v>4015.2203187908704</v>
      </c>
      <c r="H52" s="23">
        <f>E52-G52</f>
        <v>16817.779681209129</v>
      </c>
      <c r="I52" s="23">
        <f t="shared" si="3"/>
        <v>625617.4713253302</v>
      </c>
      <c r="J52" s="24">
        <f t="shared" si="4"/>
        <v>-19229.567547311264</v>
      </c>
      <c r="K52" s="23">
        <f t="shared" si="5"/>
        <v>615346.16151396022</v>
      </c>
      <c r="L52" s="24">
        <f t="shared" si="6"/>
        <v>-10271.309811369982</v>
      </c>
      <c r="M52" s="24"/>
      <c r="N52" s="93">
        <f>'NG.1 - ASC 840 Amort. Calc'!M51</f>
        <v>-10271.309811369982</v>
      </c>
      <c r="O52" s="93">
        <f t="shared" si="7"/>
        <v>0</v>
      </c>
      <c r="Q52" s="94"/>
      <c r="U52" s="23">
        <v>20833.330000000002</v>
      </c>
    </row>
    <row r="53" spans="2:21">
      <c r="B53" t="s">
        <v>36</v>
      </c>
      <c r="C53">
        <v>5</v>
      </c>
      <c r="D53" s="12">
        <v>44256</v>
      </c>
      <c r="E53" s="23">
        <v>20833</v>
      </c>
      <c r="F53" s="51">
        <f t="shared" si="0"/>
        <v>21570.666666666646</v>
      </c>
      <c r="G53" s="23">
        <f t="shared" si="1"/>
        <v>3910.1091957833137</v>
      </c>
      <c r="H53" s="23">
        <f t="shared" si="2"/>
        <v>16922.890804216688</v>
      </c>
      <c r="I53" s="23">
        <f t="shared" si="3"/>
        <v>608694.58052111347</v>
      </c>
      <c r="J53" s="24">
        <f t="shared" si="4"/>
        <v>-19229.567547311264</v>
      </c>
      <c r="K53" s="23">
        <f t="shared" si="5"/>
        <v>596116.59396664891</v>
      </c>
      <c r="L53" s="24">
        <f t="shared" si="6"/>
        <v>-12577.986554464558</v>
      </c>
      <c r="M53" s="24"/>
      <c r="N53" s="93">
        <f>'NG.1 - ASC 840 Amort. Calc'!M52</f>
        <v>-12577.986554464558</v>
      </c>
      <c r="O53" s="93">
        <f t="shared" si="7"/>
        <v>0</v>
      </c>
      <c r="Q53" s="94"/>
      <c r="U53" s="23">
        <v>20833.330000000002</v>
      </c>
    </row>
    <row r="54" spans="2:21">
      <c r="B54" t="s">
        <v>36</v>
      </c>
      <c r="C54">
        <v>6</v>
      </c>
      <c r="D54" s="12">
        <v>44287</v>
      </c>
      <c r="E54" s="23">
        <v>20833</v>
      </c>
      <c r="F54" s="51">
        <f t="shared" si="0"/>
        <v>21570.666666666646</v>
      </c>
      <c r="G54" s="23">
        <f t="shared" si="1"/>
        <v>3804.3411282569591</v>
      </c>
      <c r="H54" s="23">
        <f t="shared" si="2"/>
        <v>17028.658871743042</v>
      </c>
      <c r="I54" s="23">
        <f t="shared" si="3"/>
        <v>591665.92164937046</v>
      </c>
      <c r="J54" s="24">
        <f t="shared" si="4"/>
        <v>-19229.567547311264</v>
      </c>
      <c r="K54" s="23">
        <f t="shared" si="5"/>
        <v>576887.02641933761</v>
      </c>
      <c r="L54" s="24">
        <f t="shared" si="6"/>
        <v>-14778.895230032853</v>
      </c>
      <c r="M54" s="24"/>
      <c r="N54" s="93">
        <f>'NG.1 - ASC 840 Amort. Calc'!M53</f>
        <v>-14778.895230032853</v>
      </c>
      <c r="O54" s="93">
        <f t="shared" si="7"/>
        <v>0</v>
      </c>
      <c r="Q54" s="94"/>
      <c r="U54" s="23">
        <v>21562.5</v>
      </c>
    </row>
    <row r="55" spans="2:21">
      <c r="B55" t="s">
        <v>36</v>
      </c>
      <c r="C55">
        <v>7</v>
      </c>
      <c r="D55" s="12">
        <v>44317</v>
      </c>
      <c r="E55" s="23">
        <v>20833</v>
      </c>
      <c r="F55" s="51">
        <f t="shared" si="0"/>
        <v>21570.666666666646</v>
      </c>
      <c r="G55" s="23">
        <f t="shared" si="1"/>
        <v>3697.9120103085652</v>
      </c>
      <c r="H55" s="23">
        <f t="shared" si="2"/>
        <v>17135.087989691434</v>
      </c>
      <c r="I55" s="23">
        <f t="shared" si="3"/>
        <v>574530.83365967905</v>
      </c>
      <c r="J55" s="24">
        <f t="shared" si="4"/>
        <v>-19229.567547311264</v>
      </c>
      <c r="K55" s="23">
        <f t="shared" si="5"/>
        <v>557657.4588720263</v>
      </c>
      <c r="L55" s="24">
        <f t="shared" si="6"/>
        <v>-16873.374787652749</v>
      </c>
      <c r="M55" s="24"/>
      <c r="N55" s="93">
        <f>'NG.1 - ASC 840 Amort. Calc'!M54</f>
        <v>-16873.374787652749</v>
      </c>
      <c r="O55" s="93">
        <f t="shared" si="7"/>
        <v>0</v>
      </c>
      <c r="Q55" s="94"/>
      <c r="U55" s="97">
        <v>21562.5</v>
      </c>
    </row>
    <row r="56" spans="2:21">
      <c r="B56" t="s">
        <v>36</v>
      </c>
      <c r="C56">
        <v>8</v>
      </c>
      <c r="D56" s="12">
        <v>44348</v>
      </c>
      <c r="E56" s="23">
        <v>20833</v>
      </c>
      <c r="F56" s="51">
        <f t="shared" si="0"/>
        <v>21570.666666666646</v>
      </c>
      <c r="G56" s="23">
        <f t="shared" si="1"/>
        <v>3590.817710372994</v>
      </c>
      <c r="H56" s="23">
        <f t="shared" si="2"/>
        <v>17242.182289627006</v>
      </c>
      <c r="I56" s="23">
        <f>I55-E56+G56</f>
        <v>557288.65137005202</v>
      </c>
      <c r="J56" s="24">
        <f t="shared" si="4"/>
        <v>-19229.567547311264</v>
      </c>
      <c r="K56" s="23">
        <f t="shared" si="5"/>
        <v>538427.89132471499</v>
      </c>
      <c r="L56" s="24">
        <f t="shared" si="6"/>
        <v>-18860.760045337025</v>
      </c>
      <c r="M56" s="24"/>
      <c r="N56" s="93">
        <f>'NG.1 - ASC 840 Amort. Calc'!M55</f>
        <v>-18860.760045337025</v>
      </c>
      <c r="O56" s="93">
        <f t="shared" si="7"/>
        <v>0</v>
      </c>
      <c r="Q56" s="94"/>
      <c r="U56" s="24">
        <v>21562.5</v>
      </c>
    </row>
    <row r="57" spans="2:21">
      <c r="B57" t="s">
        <v>36</v>
      </c>
      <c r="C57">
        <v>9</v>
      </c>
      <c r="D57" s="12">
        <v>44378</v>
      </c>
      <c r="E57" s="23">
        <v>20833</v>
      </c>
      <c r="F57" s="51">
        <f t="shared" si="0"/>
        <v>21570.666666666646</v>
      </c>
      <c r="G57" s="23">
        <f t="shared" si="1"/>
        <v>3483.0540710628252</v>
      </c>
      <c r="H57" s="23">
        <f t="shared" si="2"/>
        <v>17349.945928937173</v>
      </c>
      <c r="I57" s="23">
        <f t="shared" si="3"/>
        <v>539938.70544111484</v>
      </c>
      <c r="J57" s="24">
        <f t="shared" si="4"/>
        <v>-19229.567547311264</v>
      </c>
      <c r="K57" s="23">
        <f t="shared" si="5"/>
        <v>519198.32377740374</v>
      </c>
      <c r="L57" s="24">
        <f t="shared" si="6"/>
        <v>-20740.381663711101</v>
      </c>
      <c r="M57" s="24"/>
      <c r="N57" s="93">
        <f>'NG.1 - ASC 840 Amort. Calc'!M56</f>
        <v>-20740.381663711101</v>
      </c>
      <c r="O57" s="93">
        <f t="shared" si="7"/>
        <v>0</v>
      </c>
      <c r="Q57" s="94"/>
      <c r="U57" s="23">
        <v>21562.5</v>
      </c>
    </row>
    <row r="58" spans="2:21">
      <c r="B58" t="s">
        <v>36</v>
      </c>
      <c r="C58">
        <v>10</v>
      </c>
      <c r="D58" s="12">
        <v>44409</v>
      </c>
      <c r="E58" s="23">
        <v>20833</v>
      </c>
      <c r="F58" s="51">
        <f t="shared" si="0"/>
        <v>21570.666666666646</v>
      </c>
      <c r="G58" s="23">
        <f t="shared" si="1"/>
        <v>3374.6169090069675</v>
      </c>
      <c r="H58" s="23">
        <f t="shared" si="2"/>
        <v>17458.383090993033</v>
      </c>
      <c r="I58" s="23">
        <f t="shared" si="3"/>
        <v>522480.3223501218</v>
      </c>
      <c r="J58" s="24">
        <f t="shared" si="4"/>
        <v>-19229.567547311264</v>
      </c>
      <c r="K58" s="23">
        <f t="shared" si="5"/>
        <v>499968.75623009249</v>
      </c>
      <c r="L58" s="24">
        <f t="shared" si="6"/>
        <v>-22511.566120029311</v>
      </c>
      <c r="M58" s="24"/>
      <c r="N58" s="93">
        <f>'NG.1 - ASC 840 Amort. Calc'!M57</f>
        <v>-22511.566120029311</v>
      </c>
      <c r="O58" s="93">
        <f t="shared" si="7"/>
        <v>0</v>
      </c>
      <c r="Q58" s="94"/>
      <c r="U58" s="23">
        <v>21562.5</v>
      </c>
    </row>
    <row r="59" spans="2:21">
      <c r="B59" t="s">
        <v>36</v>
      </c>
      <c r="C59">
        <v>11</v>
      </c>
      <c r="D59" s="12">
        <v>44440</v>
      </c>
      <c r="E59" s="23">
        <v>20833</v>
      </c>
      <c r="F59" s="51">
        <f t="shared" si="0"/>
        <v>21570.666666666646</v>
      </c>
      <c r="G59" s="23">
        <f t="shared" si="1"/>
        <v>3265.5020146882612</v>
      </c>
      <c r="H59" s="23">
        <f t="shared" si="2"/>
        <v>17567.49798531174</v>
      </c>
      <c r="I59" s="23">
        <f t="shared" si="3"/>
        <v>504912.82436481008</v>
      </c>
      <c r="J59" s="24">
        <f t="shared" si="4"/>
        <v>-19229.567547311264</v>
      </c>
      <c r="K59" s="23">
        <f t="shared" si="5"/>
        <v>480739.18868278124</v>
      </c>
      <c r="L59" s="24">
        <f t="shared" si="6"/>
        <v>-24173.635682028835</v>
      </c>
      <c r="M59" s="24"/>
      <c r="N59" s="93">
        <f>'NG.1 - ASC 840 Amort. Calc'!M58</f>
        <v>-24173.635682028835</v>
      </c>
      <c r="O59" s="93">
        <f t="shared" si="7"/>
        <v>0</v>
      </c>
      <c r="Q59" s="94"/>
      <c r="U59" s="23">
        <v>21562.5</v>
      </c>
    </row>
    <row r="60" spans="2:21">
      <c r="B60" t="s">
        <v>36</v>
      </c>
      <c r="C60">
        <v>12</v>
      </c>
      <c r="D60" s="12">
        <v>44470</v>
      </c>
      <c r="E60" s="23">
        <v>20833</v>
      </c>
      <c r="F60" s="51">
        <f t="shared" si="0"/>
        <v>21570.666666666646</v>
      </c>
      <c r="G60" s="23">
        <f t="shared" si="1"/>
        <v>3155.705152280063</v>
      </c>
      <c r="H60" s="23">
        <f t="shared" si="2"/>
        <v>17677.294847719939</v>
      </c>
      <c r="I60" s="23">
        <f t="shared" si="3"/>
        <v>487235.52951709012</v>
      </c>
      <c r="J60" s="24">
        <f t="shared" si="4"/>
        <v>-19229.567547311264</v>
      </c>
      <c r="K60" s="23">
        <f t="shared" si="5"/>
        <v>461509.62113546999</v>
      </c>
      <c r="L60" s="24">
        <f t="shared" si="6"/>
        <v>-25725.908381620131</v>
      </c>
      <c r="M60" s="24"/>
      <c r="N60" s="93">
        <f>'NG.1 - ASC 840 Amort. Calc'!M59</f>
        <v>-25725.908381620131</v>
      </c>
      <c r="O60" s="93">
        <f t="shared" si="7"/>
        <v>0</v>
      </c>
      <c r="Q60" s="94"/>
      <c r="U60" s="23">
        <v>21562.5</v>
      </c>
    </row>
    <row r="61" spans="2:21">
      <c r="B61" t="s">
        <v>36</v>
      </c>
      <c r="C61">
        <v>13</v>
      </c>
      <c r="D61" s="12">
        <v>44501</v>
      </c>
      <c r="E61" s="23">
        <v>21562.16</v>
      </c>
      <c r="F61" s="51">
        <f>SUM($E$48:$E$85,$L$48)/$C$38</f>
        <v>21570.666666666646</v>
      </c>
      <c r="G61" s="23">
        <f t="shared" si="1"/>
        <v>3045.2220594818132</v>
      </c>
      <c r="H61" s="23">
        <f t="shared" si="2"/>
        <v>18516.937940518186</v>
      </c>
      <c r="I61" s="23">
        <f t="shared" si="3"/>
        <v>468718.59157657198</v>
      </c>
      <c r="J61" s="24">
        <f t="shared" si="4"/>
        <v>-19229.567547311264</v>
      </c>
      <c r="K61" s="23">
        <f t="shared" si="5"/>
        <v>442280.05358815874</v>
      </c>
      <c r="L61" s="24">
        <f t="shared" si="6"/>
        <v>-26438.537988413242</v>
      </c>
      <c r="M61" s="24"/>
      <c r="N61" s="93">
        <f>'NG.1 - ASC 840 Amort. Calc'!M60</f>
        <v>-26438.537988413242</v>
      </c>
      <c r="O61" s="93">
        <f t="shared" si="7"/>
        <v>0</v>
      </c>
      <c r="Q61" s="94"/>
      <c r="U61" s="23">
        <v>21562.5</v>
      </c>
    </row>
    <row r="62" spans="2:21">
      <c r="B62" s="95" t="s">
        <v>36</v>
      </c>
      <c r="C62" s="95">
        <v>14</v>
      </c>
      <c r="D62" s="96">
        <v>44531</v>
      </c>
      <c r="E62" s="97">
        <v>21562.16</v>
      </c>
      <c r="F62" s="98">
        <f t="shared" si="0"/>
        <v>21570.666666666646</v>
      </c>
      <c r="G62" s="97">
        <f t="shared" si="1"/>
        <v>2929.491197353575</v>
      </c>
      <c r="H62" s="97">
        <f t="shared" si="2"/>
        <v>18632.668802646425</v>
      </c>
      <c r="I62" s="97">
        <f t="shared" si="3"/>
        <v>450085.92277392559</v>
      </c>
      <c r="J62" s="97">
        <f t="shared" si="4"/>
        <v>-19229.567547311264</v>
      </c>
      <c r="K62" s="97">
        <f t="shared" si="5"/>
        <v>423050.48604084749</v>
      </c>
      <c r="L62" s="97">
        <f t="shared" si="6"/>
        <v>-27035.436733078095</v>
      </c>
      <c r="M62" s="97"/>
      <c r="N62" s="93">
        <f>'NG.1 - ASC 840 Amort. Calc'!M61</f>
        <v>-27035.436733078095</v>
      </c>
      <c r="O62" s="93">
        <f t="shared" si="7"/>
        <v>0</v>
      </c>
      <c r="Q62" s="94"/>
      <c r="U62" s="23">
        <v>21562.5</v>
      </c>
    </row>
    <row r="63" spans="2:21">
      <c r="B63" s="95" t="s">
        <v>39</v>
      </c>
      <c r="C63" s="95">
        <v>15.1</v>
      </c>
      <c r="D63" s="96">
        <v>44562</v>
      </c>
      <c r="E63" s="97"/>
      <c r="F63" s="98"/>
      <c r="G63" s="97"/>
      <c r="H63" s="97"/>
      <c r="I63" s="97">
        <f t="shared" si="3"/>
        <v>450085.92277392559</v>
      </c>
      <c r="J63" s="97"/>
      <c r="K63" s="97">
        <f>K62</f>
        <v>423050.48604084749</v>
      </c>
      <c r="L63" s="97">
        <f>K63-I63</f>
        <v>-27035.436733078095</v>
      </c>
      <c r="M63" s="97"/>
      <c r="N63" s="93">
        <f>'NG.1 - ASC 840 Amort. Calc'!M62</f>
        <v>-27035.436733078095</v>
      </c>
      <c r="O63" s="93"/>
      <c r="Q63" s="94"/>
      <c r="U63" s="23">
        <v>21562.5</v>
      </c>
    </row>
    <row r="64" spans="2:21">
      <c r="B64" t="s">
        <v>36</v>
      </c>
      <c r="C64">
        <v>15.2</v>
      </c>
      <c r="D64" s="12">
        <v>44562</v>
      </c>
      <c r="E64" s="24">
        <v>21562.16</v>
      </c>
      <c r="F64" s="71">
        <f t="shared" ref="F64:F85" si="8">SUM($E$48:$E$85,$L$48)/$C$38</f>
        <v>21570.666666666646</v>
      </c>
      <c r="G64" s="23">
        <f t="shared" si="1"/>
        <v>2813.0370173370347</v>
      </c>
      <c r="H64" s="24">
        <f t="shared" si="2"/>
        <v>18749.122982662964</v>
      </c>
      <c r="I64" s="23">
        <f>I63-E64+G64</f>
        <v>431336.79979126266</v>
      </c>
      <c r="J64" s="24">
        <f>-$K$48/$C$38</f>
        <v>-19229.567547311264</v>
      </c>
      <c r="K64" s="24">
        <f>K62+J64</f>
        <v>403820.91849353624</v>
      </c>
      <c r="L64" s="24">
        <f t="shared" si="6"/>
        <v>-27515.881297726417</v>
      </c>
      <c r="M64" s="24"/>
      <c r="N64" s="93">
        <f>'NG.1 - ASC 840 Amort. Calc'!M63</f>
        <v>-27515.881297726417</v>
      </c>
      <c r="O64" s="93">
        <f t="shared" si="7"/>
        <v>0</v>
      </c>
      <c r="Q64" s="94"/>
      <c r="U64" s="23">
        <v>21562.5</v>
      </c>
    </row>
    <row r="65" spans="2:21">
      <c r="B65" t="s">
        <v>36</v>
      </c>
      <c r="C65">
        <v>16</v>
      </c>
      <c r="D65" s="12">
        <v>44593</v>
      </c>
      <c r="E65" s="24">
        <v>21562.16</v>
      </c>
      <c r="F65" s="51">
        <f t="shared" si="8"/>
        <v>21570.666666666646</v>
      </c>
      <c r="G65" s="23">
        <f t="shared" si="1"/>
        <v>2695.8549986953913</v>
      </c>
      <c r="H65" s="23">
        <f t="shared" si="2"/>
        <v>18866.305001304609</v>
      </c>
      <c r="I65" s="23">
        <f t="shared" si="3"/>
        <v>412470.49478995806</v>
      </c>
      <c r="J65" s="24">
        <f t="shared" ref="J65:J85" si="9">-$K$48/$C$38</f>
        <v>-19229.567547311264</v>
      </c>
      <c r="K65" s="23">
        <f t="shared" si="5"/>
        <v>384591.35094622499</v>
      </c>
      <c r="L65" s="24">
        <f t="shared" si="6"/>
        <v>-27879.143843733065</v>
      </c>
      <c r="M65" s="24"/>
      <c r="N65" s="93">
        <f>'NG.1 - ASC 840 Amort. Calc'!M64</f>
        <v>-27879.143843733065</v>
      </c>
      <c r="O65" s="93">
        <f t="shared" si="7"/>
        <v>0</v>
      </c>
      <c r="Q65" s="94"/>
      <c r="U65" s="23">
        <v>21562.5</v>
      </c>
    </row>
    <row r="66" spans="2:21">
      <c r="B66" t="s">
        <v>36</v>
      </c>
      <c r="C66">
        <v>17</v>
      </c>
      <c r="D66" s="12">
        <v>44621</v>
      </c>
      <c r="E66" s="24">
        <v>21562.16</v>
      </c>
      <c r="F66" s="51">
        <f t="shared" si="8"/>
        <v>21570.666666666646</v>
      </c>
      <c r="G66" s="23">
        <f t="shared" si="1"/>
        <v>2577.9405924372381</v>
      </c>
      <c r="H66" s="23">
        <f t="shared" si="2"/>
        <v>18984.219407562763</v>
      </c>
      <c r="I66" s="23">
        <f t="shared" si="3"/>
        <v>393486.27538239531</v>
      </c>
      <c r="J66" s="24">
        <f t="shared" si="9"/>
        <v>-19229.567547311264</v>
      </c>
      <c r="K66" s="23">
        <f t="shared" si="5"/>
        <v>365361.78339891374</v>
      </c>
      <c r="L66" s="24">
        <f t="shared" si="6"/>
        <v>-28124.491983481566</v>
      </c>
      <c r="M66" s="24"/>
      <c r="N66" s="93">
        <f>'NG.1 - ASC 840 Amort. Calc'!M65</f>
        <v>-28124.491983481566</v>
      </c>
      <c r="O66" s="93">
        <f t="shared" si="7"/>
        <v>0</v>
      </c>
      <c r="Q66" s="94"/>
      <c r="U66" s="23">
        <v>22317.19</v>
      </c>
    </row>
    <row r="67" spans="2:21">
      <c r="B67" t="s">
        <v>36</v>
      </c>
      <c r="C67">
        <v>18</v>
      </c>
      <c r="D67" s="12">
        <v>44652</v>
      </c>
      <c r="E67" s="24">
        <v>21562.16</v>
      </c>
      <c r="F67" s="51">
        <f t="shared" si="8"/>
        <v>21570.666666666646</v>
      </c>
      <c r="G67" s="23">
        <f t="shared" si="1"/>
        <v>2459.2892211399703</v>
      </c>
      <c r="H67" s="23">
        <f t="shared" si="2"/>
        <v>19102.87077886003</v>
      </c>
      <c r="I67" s="23">
        <f t="shared" si="3"/>
        <v>374383.40460353531</v>
      </c>
      <c r="J67" s="24">
        <f t="shared" si="9"/>
        <v>-19229.567547311264</v>
      </c>
      <c r="K67" s="23">
        <f t="shared" si="5"/>
        <v>346132.21585160249</v>
      </c>
      <c r="L67" s="24">
        <f t="shared" si="6"/>
        <v>-28251.188751932816</v>
      </c>
      <c r="M67" s="24"/>
      <c r="N67" s="93">
        <f>'NG.1 - ASC 840 Amort. Calc'!M66</f>
        <v>-28251.188751932816</v>
      </c>
      <c r="O67" s="93">
        <f t="shared" si="7"/>
        <v>0</v>
      </c>
      <c r="Q67" s="94"/>
      <c r="U67" s="23">
        <v>22317.19</v>
      </c>
    </row>
    <row r="68" spans="2:21">
      <c r="B68" t="s">
        <v>36</v>
      </c>
      <c r="C68">
        <v>19</v>
      </c>
      <c r="D68" s="12">
        <v>44682</v>
      </c>
      <c r="E68" s="24">
        <v>21562.16</v>
      </c>
      <c r="F68" s="51">
        <f t="shared" si="8"/>
        <v>21570.666666666646</v>
      </c>
      <c r="G68" s="23">
        <f t="shared" si="1"/>
        <v>2339.8962787720957</v>
      </c>
      <c r="H68" s="23">
        <f t="shared" si="2"/>
        <v>19222.263721227904</v>
      </c>
      <c r="I68" s="23">
        <f t="shared" si="3"/>
        <v>355161.14088230743</v>
      </c>
      <c r="J68" s="24">
        <f t="shared" si="9"/>
        <v>-19229.567547311264</v>
      </c>
      <c r="K68" s="23">
        <f t="shared" si="5"/>
        <v>326902.64830429124</v>
      </c>
      <c r="L68" s="24">
        <f t="shared" si="6"/>
        <v>-28258.492578016187</v>
      </c>
      <c r="M68" s="24"/>
      <c r="N68" s="93">
        <f>'NG.1 - ASC 840 Amort. Calc'!M67</f>
        <v>-28258.492578016187</v>
      </c>
      <c r="O68" s="93">
        <f t="shared" si="7"/>
        <v>0</v>
      </c>
      <c r="Q68" s="94"/>
      <c r="U68" s="23">
        <v>22317.19</v>
      </c>
    </row>
    <row r="69" spans="2:21">
      <c r="B69" t="s">
        <v>36</v>
      </c>
      <c r="C69">
        <v>20</v>
      </c>
      <c r="D69" s="12">
        <v>44713</v>
      </c>
      <c r="E69" s="24">
        <v>21562.16</v>
      </c>
      <c r="F69" s="51">
        <f t="shared" si="8"/>
        <v>21570.666666666646</v>
      </c>
      <c r="G69" s="23">
        <f t="shared" si="1"/>
        <v>2219.7571305144215</v>
      </c>
      <c r="H69" s="23">
        <f t="shared" si="2"/>
        <v>19342.402869485577</v>
      </c>
      <c r="I69" s="23">
        <f t="shared" si="3"/>
        <v>335818.73801282188</v>
      </c>
      <c r="J69" s="24">
        <f t="shared" si="9"/>
        <v>-19229.567547311264</v>
      </c>
      <c r="K69" s="23">
        <f t="shared" si="5"/>
        <v>307673.08075697999</v>
      </c>
      <c r="L69" s="24">
        <f t="shared" si="6"/>
        <v>-28145.657255841885</v>
      </c>
      <c r="M69" s="24"/>
      <c r="N69" s="93">
        <f>'NG.1 - ASC 840 Amort. Calc'!M68</f>
        <v>-28145.657255841885</v>
      </c>
      <c r="O69" s="93">
        <f t="shared" si="7"/>
        <v>0</v>
      </c>
      <c r="Q69" s="94"/>
      <c r="U69" s="23">
        <v>22317.19</v>
      </c>
    </row>
    <row r="70" spans="2:21">
      <c r="B70" t="s">
        <v>36</v>
      </c>
      <c r="C70">
        <v>21</v>
      </c>
      <c r="D70" s="12">
        <v>44743</v>
      </c>
      <c r="E70" s="24">
        <v>21562.16</v>
      </c>
      <c r="F70" s="51">
        <f t="shared" si="8"/>
        <v>21570.666666666646</v>
      </c>
      <c r="G70" s="23">
        <f t="shared" si="1"/>
        <v>2098.8671125801366</v>
      </c>
      <c r="H70" s="23">
        <f t="shared" si="2"/>
        <v>19463.292887419862</v>
      </c>
      <c r="I70" s="23">
        <f t="shared" si="3"/>
        <v>316355.44512540207</v>
      </c>
      <c r="J70" s="24">
        <f t="shared" si="9"/>
        <v>-19229.567547311264</v>
      </c>
      <c r="K70" s="23">
        <f t="shared" si="5"/>
        <v>288443.51320966874</v>
      </c>
      <c r="L70" s="24">
        <f t="shared" si="6"/>
        <v>-27911.931915733323</v>
      </c>
      <c r="M70" s="24"/>
      <c r="N70" s="93">
        <f>'NG.1 - ASC 840 Amort. Calc'!M69</f>
        <v>-27911.931915733323</v>
      </c>
      <c r="O70" s="93">
        <f t="shared" si="7"/>
        <v>0</v>
      </c>
      <c r="Q70" s="94"/>
      <c r="U70" s="23">
        <v>22317.19</v>
      </c>
    </row>
    <row r="71" spans="2:21">
      <c r="B71" t="s">
        <v>36</v>
      </c>
      <c r="C71">
        <v>22</v>
      </c>
      <c r="D71" s="12">
        <v>44774</v>
      </c>
      <c r="E71" s="24">
        <v>21562.16</v>
      </c>
      <c r="F71" s="51">
        <f t="shared" si="8"/>
        <v>21570.666666666646</v>
      </c>
      <c r="G71" s="23">
        <f t="shared" si="1"/>
        <v>1977.2215320337627</v>
      </c>
      <c r="H71" s="23">
        <f t="shared" si="2"/>
        <v>19584.938467966236</v>
      </c>
      <c r="I71" s="23">
        <f t="shared" si="3"/>
        <v>296770.50665743585</v>
      </c>
      <c r="J71" s="24">
        <f t="shared" si="9"/>
        <v>-19229.567547311264</v>
      </c>
      <c r="K71" s="23">
        <f t="shared" si="5"/>
        <v>269213.9456623575</v>
      </c>
      <c r="L71" s="24">
        <f t="shared" si="6"/>
        <v>-27556.560995078355</v>
      </c>
      <c r="M71" s="24"/>
      <c r="N71" s="93">
        <f>'NG.1 - ASC 840 Amort. Calc'!M70</f>
        <v>-27556.560995078355</v>
      </c>
      <c r="O71" s="93">
        <f t="shared" si="7"/>
        <v>0</v>
      </c>
      <c r="Q71" s="94"/>
      <c r="U71" s="23">
        <v>22317.19</v>
      </c>
    </row>
    <row r="72" spans="2:21">
      <c r="B72" t="s">
        <v>36</v>
      </c>
      <c r="C72">
        <v>23</v>
      </c>
      <c r="D72" s="12">
        <v>44805</v>
      </c>
      <c r="E72" s="24">
        <v>21562.16</v>
      </c>
      <c r="F72" s="51">
        <f t="shared" si="8"/>
        <v>21570.666666666646</v>
      </c>
      <c r="G72" s="23">
        <f t="shared" si="1"/>
        <v>1854.815666608974</v>
      </c>
      <c r="H72" s="23">
        <f t="shared" si="2"/>
        <v>19707.344333391025</v>
      </c>
      <c r="I72" s="23">
        <f t="shared" si="3"/>
        <v>277063.16232404485</v>
      </c>
      <c r="J72" s="24">
        <f t="shared" si="9"/>
        <v>-19229.567547311264</v>
      </c>
      <c r="K72" s="23">
        <f t="shared" si="5"/>
        <v>249984.37811504625</v>
      </c>
      <c r="L72" s="24">
        <f t="shared" si="6"/>
        <v>-27078.784208998608</v>
      </c>
      <c r="M72" s="24"/>
      <c r="N72" s="93">
        <f>'NG.1 - ASC 840 Amort. Calc'!M71</f>
        <v>-27078.784208998608</v>
      </c>
      <c r="O72" s="93">
        <f t="shared" si="7"/>
        <v>0</v>
      </c>
      <c r="Q72" s="94"/>
      <c r="U72" s="23">
        <v>22317.19</v>
      </c>
    </row>
    <row r="73" spans="2:21">
      <c r="B73" t="s">
        <v>36</v>
      </c>
      <c r="C73">
        <v>24</v>
      </c>
      <c r="D73" s="12">
        <v>44835</v>
      </c>
      <c r="E73" s="24">
        <v>21562.16</v>
      </c>
      <c r="F73" s="51">
        <f t="shared" si="8"/>
        <v>21570.666666666646</v>
      </c>
      <c r="G73" s="23">
        <f t="shared" si="1"/>
        <v>1731.6447645252804</v>
      </c>
      <c r="H73" s="23">
        <f t="shared" si="2"/>
        <v>19830.515235474719</v>
      </c>
      <c r="I73" s="23">
        <f t="shared" si="3"/>
        <v>257232.64708857014</v>
      </c>
      <c r="J73" s="24">
        <f t="shared" si="9"/>
        <v>-19229.567547311264</v>
      </c>
      <c r="K73" s="23">
        <f t="shared" si="5"/>
        <v>230754.810567735</v>
      </c>
      <c r="L73" s="24">
        <f t="shared" si="6"/>
        <v>-26477.836520835146</v>
      </c>
      <c r="M73" s="24"/>
      <c r="N73" s="93">
        <f>'NG.1 - ASC 840 Amort. Calc'!M72</f>
        <v>-26477.836520835146</v>
      </c>
      <c r="O73" s="93">
        <f t="shared" si="7"/>
        <v>0</v>
      </c>
      <c r="Q73" s="94"/>
      <c r="U73" s="23">
        <v>22317.19</v>
      </c>
    </row>
    <row r="74" spans="2:21">
      <c r="B74" t="s">
        <v>36</v>
      </c>
      <c r="C74">
        <v>25</v>
      </c>
      <c r="D74" s="12">
        <v>44866</v>
      </c>
      <c r="E74" s="23">
        <v>22316.84</v>
      </c>
      <c r="F74" s="51">
        <f t="shared" si="8"/>
        <v>21570.666666666646</v>
      </c>
      <c r="G74" s="23">
        <f t="shared" si="1"/>
        <v>1607.7040443035633</v>
      </c>
      <c r="H74" s="23">
        <f t="shared" si="2"/>
        <v>20709.135955696438</v>
      </c>
      <c r="I74" s="23">
        <f t="shared" si="3"/>
        <v>236523.51113287371</v>
      </c>
      <c r="J74" s="24">
        <f t="shared" si="9"/>
        <v>-19229.567547311264</v>
      </c>
      <c r="K74" s="23">
        <f t="shared" si="5"/>
        <v>211525.24302042375</v>
      </c>
      <c r="L74" s="24">
        <f t="shared" si="6"/>
        <v>-24998.268112449965</v>
      </c>
      <c r="M74" s="24"/>
      <c r="N74" s="93">
        <f>'NG.1 - ASC 840 Amort. Calc'!M73</f>
        <v>-24998.268112449965</v>
      </c>
      <c r="O74" s="93">
        <f t="shared" si="7"/>
        <v>0</v>
      </c>
      <c r="Q74" s="94"/>
      <c r="U74" s="23">
        <v>22317.19</v>
      </c>
    </row>
    <row r="75" spans="2:21">
      <c r="B75" t="s">
        <v>36</v>
      </c>
      <c r="C75">
        <v>26</v>
      </c>
      <c r="D75" s="12">
        <v>44896</v>
      </c>
      <c r="E75" s="23">
        <v>22316.84</v>
      </c>
      <c r="F75" s="51">
        <f t="shared" si="8"/>
        <v>21570.666666666646</v>
      </c>
      <c r="G75" s="23">
        <f t="shared" si="1"/>
        <v>1478.2719445804607</v>
      </c>
      <c r="H75" s="23">
        <f t="shared" si="2"/>
        <v>20838.568055419539</v>
      </c>
      <c r="I75" s="23">
        <f t="shared" si="3"/>
        <v>215684.94307745417</v>
      </c>
      <c r="J75" s="24">
        <f t="shared" si="9"/>
        <v>-19229.567547311264</v>
      </c>
      <c r="K75" s="23">
        <f t="shared" si="5"/>
        <v>192295.6754731125</v>
      </c>
      <c r="L75" s="24">
        <f t="shared" si="6"/>
        <v>-23389.267604341672</v>
      </c>
      <c r="M75" s="24"/>
      <c r="N75" s="93">
        <f>'NG.1 - ASC 840 Amort. Calc'!M74</f>
        <v>-23389.267604341672</v>
      </c>
      <c r="O75" s="93">
        <f t="shared" si="7"/>
        <v>0</v>
      </c>
      <c r="Q75" s="94"/>
      <c r="U75" s="23">
        <v>22317.19</v>
      </c>
    </row>
    <row r="76" spans="2:21">
      <c r="B76" t="s">
        <v>36</v>
      </c>
      <c r="C76">
        <v>27</v>
      </c>
      <c r="D76" s="12">
        <v>44927</v>
      </c>
      <c r="E76" s="23">
        <v>22316.84</v>
      </c>
      <c r="F76" s="51">
        <f t="shared" si="8"/>
        <v>21570.666666666646</v>
      </c>
      <c r="G76" s="23">
        <f t="shared" si="1"/>
        <v>1348.0308942340885</v>
      </c>
      <c r="H76" s="23">
        <f t="shared" si="2"/>
        <v>20968.809105765911</v>
      </c>
      <c r="I76" s="23">
        <f t="shared" si="3"/>
        <v>194716.13397168825</v>
      </c>
      <c r="J76" s="24">
        <f t="shared" si="9"/>
        <v>-19229.567547311264</v>
      </c>
      <c r="K76" s="23">
        <f t="shared" si="5"/>
        <v>173066.10792580125</v>
      </c>
      <c r="L76" s="24">
        <f t="shared" si="6"/>
        <v>-21650.026045887003</v>
      </c>
      <c r="M76" s="24"/>
      <c r="N76" s="93">
        <f>'NG.1 - ASC 840 Amort. Calc'!M75</f>
        <v>-21650.026045887003</v>
      </c>
      <c r="O76" s="93">
        <f t="shared" si="7"/>
        <v>0</v>
      </c>
      <c r="Q76" s="94"/>
      <c r="U76" s="23">
        <v>22317.19</v>
      </c>
    </row>
    <row r="77" spans="2:21">
      <c r="B77" t="s">
        <v>36</v>
      </c>
      <c r="C77">
        <v>28</v>
      </c>
      <c r="D77" s="12">
        <v>44958</v>
      </c>
      <c r="E77" s="23">
        <v>22316.84</v>
      </c>
      <c r="F77" s="51">
        <f t="shared" si="8"/>
        <v>21570.666666666646</v>
      </c>
      <c r="G77" s="23">
        <f t="shared" si="1"/>
        <v>1216.9758373230516</v>
      </c>
      <c r="H77" s="23">
        <f t="shared" si="2"/>
        <v>21099.864162676949</v>
      </c>
      <c r="I77" s="23">
        <f t="shared" si="3"/>
        <v>173616.26980901131</v>
      </c>
      <c r="J77" s="24">
        <f t="shared" si="9"/>
        <v>-19229.567547311264</v>
      </c>
      <c r="K77" s="23">
        <f t="shared" si="5"/>
        <v>153836.54037849</v>
      </c>
      <c r="L77" s="24">
        <f t="shared" si="6"/>
        <v>-19779.729430521314</v>
      </c>
      <c r="M77" s="24"/>
      <c r="N77" s="93">
        <f>'NG.1 - ASC 840 Amort. Calc'!M76</f>
        <v>-19779.729430521314</v>
      </c>
      <c r="O77" s="93">
        <f t="shared" si="7"/>
        <v>0</v>
      </c>
      <c r="Q77" s="94"/>
      <c r="U77" s="23">
        <v>22317.19</v>
      </c>
    </row>
    <row r="78" spans="2:21">
      <c r="B78" t="s">
        <v>36</v>
      </c>
      <c r="C78">
        <v>29</v>
      </c>
      <c r="D78" s="12">
        <v>44986</v>
      </c>
      <c r="E78" s="23">
        <v>22316.84</v>
      </c>
      <c r="F78" s="51">
        <f t="shared" si="8"/>
        <v>21570.666666666646</v>
      </c>
      <c r="G78" s="23">
        <f t="shared" si="1"/>
        <v>1085.1016863063207</v>
      </c>
      <c r="H78" s="23">
        <f t="shared" si="2"/>
        <v>21231.738313693681</v>
      </c>
      <c r="I78" s="23">
        <f t="shared" si="3"/>
        <v>152384.53149531764</v>
      </c>
      <c r="J78" s="24">
        <f t="shared" si="9"/>
        <v>-19229.567547311264</v>
      </c>
      <c r="K78" s="23">
        <f t="shared" si="5"/>
        <v>134606.97283117875</v>
      </c>
      <c r="L78" s="24">
        <f t="shared" si="6"/>
        <v>-17777.558664138895</v>
      </c>
      <c r="M78" s="24"/>
      <c r="N78" s="93">
        <f>'NG.1 - ASC 840 Amort. Calc'!M77</f>
        <v>-17777.558664138895</v>
      </c>
      <c r="O78" s="93">
        <f t="shared" si="7"/>
        <v>0</v>
      </c>
      <c r="Q78" s="94"/>
    </row>
    <row r="79" spans="2:21">
      <c r="B79" t="s">
        <v>36</v>
      </c>
      <c r="C79">
        <v>30</v>
      </c>
      <c r="D79" s="12">
        <v>45017</v>
      </c>
      <c r="E79" s="23">
        <v>22316.84</v>
      </c>
      <c r="F79" s="51">
        <f t="shared" si="8"/>
        <v>21570.666666666646</v>
      </c>
      <c r="G79" s="23">
        <f t="shared" si="1"/>
        <v>952.40332184573515</v>
      </c>
      <c r="H79" s="23">
        <f t="shared" si="2"/>
        <v>21364.436678154267</v>
      </c>
      <c r="I79" s="23">
        <f t="shared" si="3"/>
        <v>131020.09481716338</v>
      </c>
      <c r="J79" s="24">
        <f t="shared" si="9"/>
        <v>-19229.567547311264</v>
      </c>
      <c r="K79" s="23">
        <f t="shared" si="5"/>
        <v>115377.40528386748</v>
      </c>
      <c r="L79" s="24">
        <f t="shared" si="6"/>
        <v>-15642.689533295896</v>
      </c>
      <c r="M79" s="24"/>
      <c r="N79" s="93">
        <f>'NG.1 - ASC 840 Amort. Calc'!M78</f>
        <v>-15642.689533295896</v>
      </c>
      <c r="O79" s="93">
        <f t="shared" si="7"/>
        <v>0</v>
      </c>
      <c r="Q79" s="94"/>
    </row>
    <row r="80" spans="2:21">
      <c r="B80" t="s">
        <v>36</v>
      </c>
      <c r="C80">
        <v>31</v>
      </c>
      <c r="D80" s="12">
        <v>45047</v>
      </c>
      <c r="E80" s="23">
        <v>22316.84</v>
      </c>
      <c r="F80" s="51">
        <f t="shared" si="8"/>
        <v>21570.666666666646</v>
      </c>
      <c r="G80" s="23">
        <f t="shared" si="1"/>
        <v>818.87559260727107</v>
      </c>
      <c r="H80" s="23">
        <f t="shared" si="2"/>
        <v>21497.96440739273</v>
      </c>
      <c r="I80" s="23">
        <f t="shared" si="3"/>
        <v>109522.13040977066</v>
      </c>
      <c r="J80" s="24">
        <f t="shared" si="9"/>
        <v>-19229.567547311264</v>
      </c>
      <c r="K80" s="23">
        <f t="shared" si="5"/>
        <v>96147.837736556219</v>
      </c>
      <c r="L80" s="24">
        <f t="shared" si="6"/>
        <v>-13374.292673214441</v>
      </c>
      <c r="M80" s="24"/>
      <c r="N80" s="93">
        <f>'NG.1 - ASC 840 Amort. Calc'!M79</f>
        <v>-13374.292673214441</v>
      </c>
      <c r="O80" s="93">
        <f t="shared" si="7"/>
        <v>0</v>
      </c>
      <c r="Q80" s="94"/>
    </row>
    <row r="81" spans="1:17">
      <c r="B81" t="s">
        <v>36</v>
      </c>
      <c r="C81">
        <v>32</v>
      </c>
      <c r="D81" s="12">
        <v>45078</v>
      </c>
      <c r="E81" s="23">
        <v>22316.84</v>
      </c>
      <c r="F81" s="51">
        <f t="shared" si="8"/>
        <v>21570.666666666646</v>
      </c>
      <c r="G81" s="23">
        <f t="shared" si="1"/>
        <v>684.51331506106658</v>
      </c>
      <c r="H81" s="23">
        <f t="shared" si="2"/>
        <v>21632.326684938933</v>
      </c>
      <c r="I81" s="23">
        <f t="shared" si="3"/>
        <v>87889.803724831727</v>
      </c>
      <c r="J81" s="24">
        <f t="shared" si="9"/>
        <v>-19229.567547311264</v>
      </c>
      <c r="K81" s="23">
        <f t="shared" si="5"/>
        <v>76918.270189244955</v>
      </c>
      <c r="L81" s="24">
        <f t="shared" ref="L81:L85" si="10">K81-I81</f>
        <v>-10971.533535586772</v>
      </c>
      <c r="M81" s="24"/>
      <c r="N81" s="93">
        <f>'NG.1 - ASC 840 Amort. Calc'!M80</f>
        <v>-10971.533535586772</v>
      </c>
      <c r="O81" s="93">
        <f t="shared" si="7"/>
        <v>0</v>
      </c>
      <c r="Q81" s="94"/>
    </row>
    <row r="82" spans="1:17">
      <c r="B82" t="s">
        <v>36</v>
      </c>
      <c r="C82">
        <v>33</v>
      </c>
      <c r="D82" s="12">
        <v>45108</v>
      </c>
      <c r="E82" s="23">
        <v>22316.84</v>
      </c>
      <c r="F82" s="51">
        <f t="shared" si="8"/>
        <v>21570.666666666646</v>
      </c>
      <c r="G82" s="23">
        <f t="shared" si="1"/>
        <v>549.31127328019829</v>
      </c>
      <c r="H82" s="23">
        <f t="shared" si="2"/>
        <v>21767.5287267198</v>
      </c>
      <c r="I82" s="23">
        <f t="shared" si="3"/>
        <v>66122.274998111927</v>
      </c>
      <c r="J82" s="24">
        <f t="shared" si="9"/>
        <v>-19229.567547311264</v>
      </c>
      <c r="K82" s="23">
        <f t="shared" ref="K82:K85" si="11">K81+J82</f>
        <v>57688.702641933691</v>
      </c>
      <c r="L82" s="24">
        <f t="shared" si="10"/>
        <v>-8433.5723561782361</v>
      </c>
      <c r="M82" s="24"/>
      <c r="N82" s="93">
        <f>'NG.1 - ASC 840 Amort. Calc'!M81</f>
        <v>-8433.5723561782361</v>
      </c>
      <c r="O82" s="93">
        <f t="shared" si="7"/>
        <v>0</v>
      </c>
      <c r="Q82" s="94"/>
    </row>
    <row r="83" spans="1:17">
      <c r="B83" t="s">
        <v>36</v>
      </c>
      <c r="C83">
        <v>34</v>
      </c>
      <c r="D83" s="12">
        <v>45139</v>
      </c>
      <c r="E83" s="23">
        <v>22316.84</v>
      </c>
      <c r="F83" s="51">
        <f t="shared" si="8"/>
        <v>21570.666666666646</v>
      </c>
      <c r="G83" s="23">
        <f t="shared" si="1"/>
        <v>413.26421873819953</v>
      </c>
      <c r="H83" s="23">
        <f t="shared" si="2"/>
        <v>21903.575781261799</v>
      </c>
      <c r="I83" s="23">
        <f t="shared" si="3"/>
        <v>44218.699216850131</v>
      </c>
      <c r="J83" s="24">
        <f t="shared" si="9"/>
        <v>-19229.567547311264</v>
      </c>
      <c r="K83" s="23">
        <f t="shared" si="11"/>
        <v>38459.135094622427</v>
      </c>
      <c r="L83" s="24">
        <f t="shared" si="10"/>
        <v>-5759.5641222277045</v>
      </c>
      <c r="M83" s="24"/>
      <c r="N83" s="93">
        <f>'NG.1 - ASC 840 Amort. Calc'!M82</f>
        <v>-5759.5641222277045</v>
      </c>
      <c r="O83" s="93">
        <f t="shared" si="7"/>
        <v>0</v>
      </c>
      <c r="Q83" s="94"/>
    </row>
    <row r="84" spans="1:17">
      <c r="B84" t="s">
        <v>36</v>
      </c>
      <c r="C84">
        <v>35</v>
      </c>
      <c r="D84" s="12">
        <v>45170</v>
      </c>
      <c r="E84" s="23">
        <v>22316.84</v>
      </c>
      <c r="F84" s="51">
        <f t="shared" si="8"/>
        <v>21570.666666666646</v>
      </c>
      <c r="G84" s="23">
        <f t="shared" si="1"/>
        <v>276.3668701053133</v>
      </c>
      <c r="H84" s="23">
        <f t="shared" si="2"/>
        <v>22040.473129894686</v>
      </c>
      <c r="I84" s="23">
        <f t="shared" si="3"/>
        <v>22178.226086955445</v>
      </c>
      <c r="J84" s="24">
        <f t="shared" si="9"/>
        <v>-19229.567547311264</v>
      </c>
      <c r="K84" s="23">
        <f t="shared" si="11"/>
        <v>19229.567547311162</v>
      </c>
      <c r="L84" s="24">
        <f>K84-I84</f>
        <v>-2948.6585396442824</v>
      </c>
      <c r="M84" s="24"/>
      <c r="N84" s="93">
        <f>'NG.1 - ASC 840 Amort. Calc'!M83</f>
        <v>-2948.6585396442824</v>
      </c>
      <c r="O84" s="93">
        <f>L84-N84</f>
        <v>0</v>
      </c>
      <c r="Q84" s="94"/>
    </row>
    <row r="85" spans="1:17">
      <c r="B85" t="s">
        <v>36</v>
      </c>
      <c r="C85">
        <v>36</v>
      </c>
      <c r="D85" s="12">
        <v>45200</v>
      </c>
      <c r="E85" s="23">
        <v>22316.84</v>
      </c>
      <c r="F85" s="51">
        <f t="shared" si="8"/>
        <v>21570.666666666646</v>
      </c>
      <c r="G85" s="23">
        <f t="shared" si="1"/>
        <v>138.61391304347151</v>
      </c>
      <c r="H85" s="23">
        <f t="shared" si="2"/>
        <v>22178.226086956529</v>
      </c>
      <c r="I85" s="23">
        <f t="shared" si="3"/>
        <v>-1.0838618891284568E-9</v>
      </c>
      <c r="J85" s="24">
        <f t="shared" si="9"/>
        <v>-19229.567547311264</v>
      </c>
      <c r="K85" s="23">
        <f t="shared" si="11"/>
        <v>-1.0186340659856796E-10</v>
      </c>
      <c r="L85" s="24">
        <f t="shared" si="10"/>
        <v>9.8199848252988886E-10</v>
      </c>
      <c r="M85" s="24"/>
      <c r="N85" s="93">
        <f>'NG.1 - ASC 840 Amort. Calc'!M84</f>
        <v>9.8199848252988886E-10</v>
      </c>
      <c r="O85" s="93">
        <f t="shared" si="7"/>
        <v>0</v>
      </c>
      <c r="Q85" s="94"/>
    </row>
    <row r="86" spans="1:17">
      <c r="Q86" s="94"/>
    </row>
    <row r="87" spans="1:17">
      <c r="Q87" s="94"/>
    </row>
    <row r="88" spans="1:17" ht="9.6" customHeight="1">
      <c r="A88" s="94"/>
      <c r="B88" s="94"/>
      <c r="C88" s="94"/>
      <c r="D88" s="94"/>
      <c r="E88" s="94"/>
      <c r="F88" s="94"/>
      <c r="G88" s="94"/>
      <c r="H88" s="94"/>
      <c r="I88" s="94"/>
      <c r="J88" s="94"/>
      <c r="K88" s="94"/>
      <c r="L88" s="94"/>
      <c r="M88" s="94"/>
      <c r="N88" s="94"/>
      <c r="O88" s="94"/>
      <c r="P88" s="94"/>
      <c r="Q88" s="94"/>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051C-5A5B-4342-A536-5FF163B7A12B}">
  <dimension ref="A1:K54"/>
  <sheetViews>
    <sheetView topLeftCell="A17" workbookViewId="0">
      <selection activeCell="G33" sqref="G33"/>
    </sheetView>
  </sheetViews>
  <sheetFormatPr defaultColWidth="9.140625" defaultRowHeight="15"/>
  <cols>
    <col min="1" max="1" width="2" style="1" customWidth="1"/>
    <col min="2" max="2" width="53.85546875" style="1" customWidth="1"/>
    <col min="3" max="3" width="14.28515625" style="11" customWidth="1"/>
    <col min="4" max="4" width="13.85546875" style="11" customWidth="1"/>
    <col min="5" max="8" width="11.5703125" style="11" customWidth="1"/>
    <col min="9" max="9" width="11.42578125" style="11" customWidth="1"/>
    <col min="10" max="10" width="11.5703125" style="1" bestFit="1" customWidth="1"/>
    <col min="11" max="11" width="2" style="1" customWidth="1"/>
    <col min="12" max="16384" width="9.140625" style="1"/>
  </cols>
  <sheetData>
    <row r="1" spans="11:11">
      <c r="K1" s="94"/>
    </row>
    <row r="2" spans="11:11">
      <c r="K2" s="94"/>
    </row>
    <row r="3" spans="11:11">
      <c r="K3" s="94"/>
    </row>
    <row r="4" spans="11:11">
      <c r="K4" s="94"/>
    </row>
    <row r="5" spans="11:11">
      <c r="K5" s="94"/>
    </row>
    <row r="6" spans="11:11">
      <c r="K6" s="94"/>
    </row>
    <row r="7" spans="11:11">
      <c r="K7" s="94"/>
    </row>
    <row r="8" spans="11:11">
      <c r="K8" s="94"/>
    </row>
    <row r="9" spans="11:11">
      <c r="K9" s="94"/>
    </row>
    <row r="10" spans="11:11">
      <c r="K10" s="94"/>
    </row>
    <row r="11" spans="11:11">
      <c r="K11" s="94"/>
    </row>
    <row r="12" spans="11:11">
      <c r="K12" s="94"/>
    </row>
    <row r="13" spans="11:11">
      <c r="K13" s="94"/>
    </row>
    <row r="14" spans="11:11">
      <c r="K14" s="94"/>
    </row>
    <row r="15" spans="11:11">
      <c r="K15" s="94"/>
    </row>
    <row r="16" spans="11:11">
      <c r="K16" s="94"/>
    </row>
    <row r="17" spans="2:11">
      <c r="K17" s="94"/>
    </row>
    <row r="18" spans="2:11">
      <c r="K18" s="94"/>
    </row>
    <row r="19" spans="2:11">
      <c r="K19" s="94"/>
    </row>
    <row r="20" spans="2:11">
      <c r="K20" s="94"/>
    </row>
    <row r="21" spans="2:11">
      <c r="K21" s="94"/>
    </row>
    <row r="22" spans="2:11" ht="14.1" customHeight="1">
      <c r="K22" s="94"/>
    </row>
    <row r="23" spans="2:11" ht="15.75" thickBot="1">
      <c r="B23" s="78" t="s">
        <v>51</v>
      </c>
      <c r="C23" s="91" t="s">
        <v>52</v>
      </c>
      <c r="K23" s="94"/>
    </row>
    <row r="24" spans="2:11" ht="15.75" thickBot="1">
      <c r="B24" s="86" t="s">
        <v>53</v>
      </c>
      <c r="C24" s="87" t="s">
        <v>4</v>
      </c>
      <c r="D24" s="88" t="s">
        <v>5</v>
      </c>
      <c r="E24" s="89"/>
      <c r="F24" s="89"/>
      <c r="G24" s="89"/>
      <c r="H24" s="89"/>
      <c r="I24" s="89"/>
      <c r="K24" s="94"/>
    </row>
    <row r="25" spans="2:11">
      <c r="B25" s="5" t="s">
        <v>33</v>
      </c>
      <c r="C25" s="101">
        <f>'NG.1 - ASC 840 Amort. Calc'!K47</f>
        <v>692264.43170320545</v>
      </c>
      <c r="D25" s="100"/>
      <c r="E25" s="90" t="s">
        <v>54</v>
      </c>
      <c r="F25" s="6"/>
      <c r="G25" s="6"/>
      <c r="H25" s="6"/>
      <c r="I25" s="6"/>
      <c r="J25" s="2"/>
      <c r="K25" s="94"/>
    </row>
    <row r="26" spans="2:11">
      <c r="B26" s="5" t="s">
        <v>11</v>
      </c>
      <c r="C26" s="101"/>
      <c r="D26" s="7">
        <f>-'NG.1 - ASC 840 Amort. Calc'!L61</f>
        <v>269213.94566235761</v>
      </c>
      <c r="F26" s="6"/>
      <c r="G26" s="6"/>
      <c r="H26" s="6"/>
      <c r="I26" s="6"/>
      <c r="J26" s="2"/>
      <c r="K26" s="94"/>
    </row>
    <row r="27" spans="2:11" ht="15.75" thickBot="1">
      <c r="B27" s="8" t="s">
        <v>9</v>
      </c>
      <c r="C27" s="9"/>
      <c r="D27" s="102">
        <f>'NG.1 - ASC 840 Amort. Calc'!I61</f>
        <v>450085.92277392559</v>
      </c>
      <c r="E27" s="6"/>
      <c r="F27" s="6"/>
      <c r="G27" s="6"/>
      <c r="H27" s="6"/>
      <c r="I27" s="6"/>
      <c r="J27" s="2"/>
      <c r="K27" s="94"/>
    </row>
    <row r="28" spans="2:11">
      <c r="C28" s="6"/>
      <c r="D28" s="6"/>
      <c r="E28" s="6"/>
      <c r="F28" s="6"/>
      <c r="G28" s="6"/>
      <c r="H28" s="6"/>
      <c r="I28" s="6"/>
      <c r="K28" s="94"/>
    </row>
    <row r="29" spans="2:11">
      <c r="B29" s="55"/>
      <c r="C29" s="6"/>
      <c r="D29" s="6"/>
      <c r="E29" s="6"/>
      <c r="F29" s="6"/>
      <c r="G29" s="6"/>
      <c r="H29" s="6"/>
      <c r="I29" s="6"/>
      <c r="K29" s="94"/>
    </row>
    <row r="30" spans="2:11" ht="15.75" thickBot="1">
      <c r="B30" s="78" t="s">
        <v>55</v>
      </c>
      <c r="C30" s="91" t="s">
        <v>56</v>
      </c>
      <c r="E30" s="6"/>
      <c r="F30" s="6"/>
      <c r="G30" s="6"/>
      <c r="H30" s="6"/>
      <c r="I30" s="6"/>
      <c r="K30" s="94"/>
    </row>
    <row r="31" spans="2:11" ht="15.75" thickBot="1">
      <c r="B31" s="86" t="s">
        <v>57</v>
      </c>
      <c r="C31" s="87" t="s">
        <v>4</v>
      </c>
      <c r="D31" s="88" t="s">
        <v>5</v>
      </c>
      <c r="E31" s="89"/>
      <c r="F31" s="89"/>
      <c r="G31" s="89"/>
      <c r="H31" s="89"/>
      <c r="I31" s="89"/>
      <c r="K31" s="94"/>
    </row>
    <row r="32" spans="2:11">
      <c r="B32" s="5" t="s">
        <v>58</v>
      </c>
      <c r="C32" s="6">
        <f>'NG.2 - ASC 842 Amort. Calc'!K48</f>
        <v>692264.43170320545</v>
      </c>
      <c r="D32" s="7"/>
      <c r="E32" s="90" t="s">
        <v>54</v>
      </c>
      <c r="F32" s="6"/>
      <c r="G32" s="6"/>
      <c r="H32" s="6"/>
      <c r="I32" s="6"/>
      <c r="J32" s="2"/>
      <c r="K32" s="94"/>
    </row>
    <row r="33" spans="2:11">
      <c r="B33" s="5" t="s">
        <v>59</v>
      </c>
      <c r="C33" s="6"/>
      <c r="D33" s="7">
        <f>-SUM('NG.2 - ASC 842 Amort. Calc'!J49:J62)</f>
        <v>269213.94566235761</v>
      </c>
      <c r="E33" s="6"/>
      <c r="F33" s="6"/>
      <c r="G33" s="6"/>
      <c r="H33" s="6"/>
      <c r="I33" s="6"/>
      <c r="J33" s="4"/>
      <c r="K33" s="94"/>
    </row>
    <row r="34" spans="2:11">
      <c r="B34" s="5" t="s">
        <v>9</v>
      </c>
      <c r="C34" s="6"/>
      <c r="D34" s="7">
        <f>'NG.2 - ASC 842 Amort. Calc'!I63</f>
        <v>450085.92277392559</v>
      </c>
      <c r="E34" s="6"/>
      <c r="F34" s="6"/>
      <c r="G34" s="6"/>
      <c r="H34" s="6"/>
      <c r="I34" s="6"/>
      <c r="J34" s="3"/>
      <c r="K34" s="94"/>
    </row>
    <row r="35" spans="2:11" ht="15.75" thickBot="1">
      <c r="B35" s="8" t="s">
        <v>60</v>
      </c>
      <c r="C35" s="9">
        <f>-'NG.2 - ASC 842 Amort. Calc'!L63</f>
        <v>27035.436733078095</v>
      </c>
      <c r="D35" s="10"/>
      <c r="E35" s="6">
        <f>SUM(C32:C35)-SUM(D32:D35)</f>
        <v>0</v>
      </c>
      <c r="F35" s="6"/>
      <c r="G35" s="6"/>
      <c r="H35" s="6"/>
      <c r="I35" s="6"/>
      <c r="J35" s="2"/>
      <c r="K35" s="94"/>
    </row>
    <row r="36" spans="2:11">
      <c r="C36" s="6"/>
      <c r="D36" s="6"/>
      <c r="E36" s="6"/>
      <c r="F36" s="6"/>
      <c r="G36" s="6"/>
      <c r="H36" s="6"/>
      <c r="I36" s="6"/>
      <c r="J36" s="2"/>
      <c r="K36" s="94"/>
    </row>
    <row r="37" spans="2:11">
      <c r="C37" s="6"/>
      <c r="D37" s="6"/>
      <c r="E37" s="6"/>
      <c r="F37" s="6"/>
      <c r="G37" s="6"/>
      <c r="H37" s="6"/>
      <c r="I37" s="6"/>
      <c r="J37" s="2"/>
      <c r="K37" s="94"/>
    </row>
    <row r="38" spans="2:11" ht="15.75" thickBot="1">
      <c r="B38" s="78" t="s">
        <v>61</v>
      </c>
      <c r="C38" s="92" t="s">
        <v>62</v>
      </c>
      <c r="D38" s="6"/>
      <c r="E38" s="6"/>
      <c r="F38" s="6"/>
      <c r="G38" s="6"/>
      <c r="I38" s="6"/>
      <c r="J38" s="2"/>
      <c r="K38" s="94"/>
    </row>
    <row r="39" spans="2:11" ht="15.75" thickBot="1">
      <c r="B39" s="86" t="s">
        <v>63</v>
      </c>
      <c r="C39" s="87" t="s">
        <v>4</v>
      </c>
      <c r="D39" s="88" t="s">
        <v>5</v>
      </c>
      <c r="E39" s="89"/>
      <c r="F39" s="89"/>
      <c r="G39" s="89"/>
      <c r="I39" s="89"/>
      <c r="K39" s="94"/>
    </row>
    <row r="40" spans="2:11">
      <c r="B40" s="46" t="s">
        <v>11</v>
      </c>
      <c r="C40" s="47">
        <f>-'NG.1 - ASC 840 Amort. Calc'!L61</f>
        <v>269213.94566235761</v>
      </c>
      <c r="D40" s="48"/>
      <c r="E40" s="6"/>
      <c r="F40" s="6"/>
      <c r="G40" s="6"/>
      <c r="H40" s="6"/>
      <c r="I40" s="6"/>
      <c r="J40" s="4"/>
      <c r="K40" s="94"/>
    </row>
    <row r="41" spans="2:11">
      <c r="B41" s="5" t="s">
        <v>31</v>
      </c>
      <c r="C41" s="6">
        <f>'NG.1 - ASC 840 Amort. Calc'!I62</f>
        <v>450085.92277392559</v>
      </c>
      <c r="D41" s="7"/>
      <c r="E41" s="6"/>
      <c r="F41" s="6"/>
      <c r="G41" s="6"/>
      <c r="H41" s="6"/>
      <c r="I41" s="6"/>
      <c r="J41" s="4"/>
      <c r="K41" s="94"/>
    </row>
    <row r="42" spans="2:11">
      <c r="B42" s="5" t="s">
        <v>33</v>
      </c>
      <c r="C42" s="6"/>
      <c r="D42" s="7">
        <f>'NG.1 - ASC 840 Amort. Calc'!K47</f>
        <v>692264.43170320545</v>
      </c>
      <c r="E42" s="6"/>
      <c r="F42" s="6"/>
      <c r="G42" s="6"/>
      <c r="H42" s="6"/>
      <c r="I42" s="6"/>
      <c r="J42" s="4"/>
      <c r="K42" s="94"/>
    </row>
    <row r="43" spans="2:11" ht="15.75" thickBot="1">
      <c r="B43" s="8" t="s">
        <v>60</v>
      </c>
      <c r="C43" s="9"/>
      <c r="D43" s="10">
        <f>-'NG.2 - ASC 842 Amort. Calc'!N63</f>
        <v>27035.436733078095</v>
      </c>
      <c r="E43" s="6">
        <f>SUM(C40:C43)-SUM(D40:D43)</f>
        <v>0</v>
      </c>
      <c r="F43" s="6"/>
      <c r="G43" s="6"/>
      <c r="H43" s="6"/>
      <c r="I43" s="6"/>
      <c r="J43" s="4"/>
      <c r="K43" s="94"/>
    </row>
    <row r="44" spans="2:11">
      <c r="C44" s="6"/>
      <c r="D44" s="6"/>
      <c r="E44" s="6"/>
      <c r="F44" s="6"/>
      <c r="G44" s="6"/>
      <c r="H44" s="6"/>
      <c r="I44" s="6"/>
      <c r="J44" s="4"/>
      <c r="K44" s="94"/>
    </row>
    <row r="45" spans="2:11" ht="15.75" thickBot="1">
      <c r="B45" s="78" t="s">
        <v>64</v>
      </c>
      <c r="C45" s="92" t="s">
        <v>62</v>
      </c>
      <c r="D45" s="6"/>
      <c r="E45" s="6"/>
      <c r="F45" s="6"/>
      <c r="G45" s="6"/>
      <c r="H45" s="6"/>
      <c r="I45" s="6"/>
      <c r="J45" s="4"/>
      <c r="K45" s="94"/>
    </row>
    <row r="46" spans="2:11" ht="15.75" thickBot="1">
      <c r="B46" s="74" t="s">
        <v>65</v>
      </c>
      <c r="C46" s="75" t="s">
        <v>4</v>
      </c>
      <c r="D46" s="76" t="s">
        <v>5</v>
      </c>
      <c r="E46" s="89"/>
      <c r="F46" s="89"/>
      <c r="G46" s="89"/>
      <c r="H46" s="89"/>
      <c r="I46" s="89"/>
      <c r="J46" s="4"/>
      <c r="K46" s="94"/>
    </row>
    <row r="47" spans="2:11">
      <c r="B47" s="46" t="s">
        <v>33</v>
      </c>
      <c r="C47" s="47"/>
      <c r="D47" s="48">
        <f>D42</f>
        <v>692264.43170320545</v>
      </c>
      <c r="E47" s="6"/>
      <c r="F47" s="6"/>
      <c r="G47" s="6"/>
      <c r="H47" s="6"/>
      <c r="I47" s="6"/>
      <c r="J47" s="4"/>
      <c r="K47" s="94"/>
    </row>
    <row r="48" spans="2:11">
      <c r="B48" s="5" t="s">
        <v>11</v>
      </c>
      <c r="C48" s="6">
        <f>C40</f>
        <v>269213.94566235761</v>
      </c>
      <c r="D48" s="7"/>
      <c r="E48" s="6"/>
      <c r="F48" s="6"/>
      <c r="G48" s="6"/>
      <c r="H48" s="6"/>
      <c r="I48" s="6"/>
      <c r="J48" s="4"/>
      <c r="K48" s="94"/>
    </row>
    <row r="49" spans="1:11">
      <c r="B49" s="5" t="s">
        <v>60</v>
      </c>
      <c r="C49" s="6"/>
      <c r="D49" s="7">
        <f>-C35+D43</f>
        <v>0</v>
      </c>
      <c r="E49" s="6"/>
      <c r="F49" s="6"/>
      <c r="G49" s="6"/>
      <c r="H49" s="6"/>
      <c r="I49" s="6"/>
      <c r="J49" s="4"/>
      <c r="K49" s="94"/>
    </row>
    <row r="50" spans="1:11">
      <c r="B50" s="5" t="s">
        <v>58</v>
      </c>
      <c r="C50" s="6">
        <f>C32</f>
        <v>692264.43170320545</v>
      </c>
      <c r="D50" s="7"/>
      <c r="E50" s="6"/>
      <c r="F50" s="6"/>
      <c r="G50" s="6"/>
      <c r="H50" s="6"/>
      <c r="I50" s="6"/>
      <c r="J50" s="4"/>
      <c r="K50" s="94"/>
    </row>
    <row r="51" spans="1:11">
      <c r="B51" s="5" t="s">
        <v>59</v>
      </c>
      <c r="C51" s="6"/>
      <c r="D51" s="7">
        <f>D33</f>
        <v>269213.94566235761</v>
      </c>
      <c r="E51" s="6"/>
      <c r="F51" s="6"/>
      <c r="G51" s="6"/>
      <c r="H51" s="6"/>
      <c r="I51" s="6"/>
      <c r="J51" s="4"/>
      <c r="K51" s="94"/>
    </row>
    <row r="52" spans="1:11" ht="15.75" thickBot="1">
      <c r="B52" s="8" t="s">
        <v>9</v>
      </c>
      <c r="C52" s="9"/>
      <c r="D52" s="10">
        <f>C41-D34</f>
        <v>0</v>
      </c>
      <c r="E52" s="6"/>
      <c r="F52" s="6"/>
      <c r="G52" s="6"/>
      <c r="H52" s="6"/>
      <c r="I52" s="6"/>
      <c r="J52" s="4"/>
      <c r="K52" s="94"/>
    </row>
    <row r="53" spans="1:11">
      <c r="C53" s="6"/>
      <c r="D53" s="6"/>
      <c r="E53" s="6"/>
      <c r="F53" s="6"/>
      <c r="G53" s="6"/>
      <c r="H53" s="6"/>
      <c r="I53" s="6"/>
      <c r="J53" s="4"/>
      <c r="K53" s="94"/>
    </row>
    <row r="54" spans="1:11" ht="11.1" customHeight="1">
      <c r="A54" s="94"/>
      <c r="B54" s="94"/>
      <c r="C54" s="94"/>
      <c r="D54" s="94"/>
      <c r="E54" s="94"/>
      <c r="F54" s="94"/>
      <c r="G54" s="94"/>
      <c r="H54" s="94"/>
      <c r="I54" s="94"/>
      <c r="J54" s="94"/>
      <c r="K54" s="9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52C3-CD4F-43C8-800E-36D171710844}">
  <dimension ref="A1:F154"/>
  <sheetViews>
    <sheetView workbookViewId="0"/>
  </sheetViews>
  <sheetFormatPr defaultRowHeight="15"/>
  <cols>
    <col min="1" max="1" width="26" customWidth="1"/>
    <col min="2" max="2" width="14.7109375" bestFit="1" customWidth="1"/>
    <col min="3" max="3" width="16.140625" bestFit="1" customWidth="1"/>
    <col min="4" max="4" width="19.85546875" customWidth="1"/>
    <col min="5" max="5" width="19" customWidth="1"/>
    <col min="6" max="6" width="21.5703125" customWidth="1"/>
    <col min="8" max="8" width="29.42578125" bestFit="1" customWidth="1"/>
    <col min="9" max="10" width="10.7109375" customWidth="1"/>
  </cols>
  <sheetData>
    <row r="1" spans="1:6" ht="15.75" thickBot="1"/>
    <row r="2" spans="1:6">
      <c r="A2" s="57" t="s">
        <v>1</v>
      </c>
      <c r="B2" s="56" t="s">
        <v>66</v>
      </c>
      <c r="D2" s="59" t="s">
        <v>3</v>
      </c>
      <c r="E2" s="60" t="s">
        <v>4</v>
      </c>
      <c r="F2" s="61" t="s">
        <v>5</v>
      </c>
    </row>
    <row r="3" spans="1:6">
      <c r="A3" s="57" t="s">
        <v>6</v>
      </c>
      <c r="B3" s="12">
        <v>44136</v>
      </c>
      <c r="D3" s="62" t="s">
        <v>7</v>
      </c>
      <c r="E3" s="63">
        <f>E25</f>
        <v>21562.5</v>
      </c>
      <c r="F3" s="64"/>
    </row>
    <row r="4" spans="1:6" ht="15.75" thickBot="1">
      <c r="A4" s="57" t="s">
        <v>8</v>
      </c>
      <c r="B4">
        <v>143</v>
      </c>
      <c r="D4" s="67" t="s">
        <v>14</v>
      </c>
      <c r="E4" s="68"/>
      <c r="F4" s="69">
        <f>-D25</f>
        <v>-21562.5</v>
      </c>
    </row>
    <row r="5" spans="1:6">
      <c r="A5" s="57" t="s">
        <v>10</v>
      </c>
      <c r="B5" s="12">
        <f>EDATE(B3,B4-1)</f>
        <v>48458</v>
      </c>
      <c r="D5" s="72"/>
      <c r="F5" s="63"/>
    </row>
    <row r="6" spans="1:6">
      <c r="A6" s="57" t="s">
        <v>67</v>
      </c>
      <c r="B6" s="17">
        <v>0</v>
      </c>
    </row>
    <row r="8" spans="1:6" ht="15.75" thickBot="1"/>
    <row r="9" spans="1:6" ht="15.75" thickBot="1">
      <c r="F9" s="73" t="s">
        <v>68</v>
      </c>
    </row>
    <row r="10" spans="1:6">
      <c r="A10" s="54" t="s">
        <v>25</v>
      </c>
      <c r="B10" s="54" t="s">
        <v>26</v>
      </c>
      <c r="C10" s="54" t="s">
        <v>27</v>
      </c>
      <c r="D10" s="54" t="s">
        <v>28</v>
      </c>
      <c r="E10" s="54" t="s">
        <v>7</v>
      </c>
      <c r="F10" s="54" t="s">
        <v>69</v>
      </c>
    </row>
    <row r="11" spans="1:6">
      <c r="A11" t="s">
        <v>70</v>
      </c>
      <c r="B11">
        <v>0</v>
      </c>
      <c r="C11" s="12">
        <v>44136</v>
      </c>
      <c r="D11" s="23">
        <v>0</v>
      </c>
      <c r="E11" s="23">
        <v>0</v>
      </c>
      <c r="F11" s="53" t="e">
        <f>#REF!</f>
        <v>#REF!</v>
      </c>
    </row>
    <row r="12" spans="1:6">
      <c r="A12" t="s">
        <v>71</v>
      </c>
      <c r="B12">
        <v>1</v>
      </c>
      <c r="C12" s="12">
        <v>44136</v>
      </c>
      <c r="D12" s="23">
        <v>0</v>
      </c>
      <c r="E12" s="23">
        <f>D12</f>
        <v>0</v>
      </c>
      <c r="F12" s="53" t="e">
        <f>#REF!</f>
        <v>#REF!</v>
      </c>
    </row>
    <row r="13" spans="1:6">
      <c r="A13" t="s">
        <v>71</v>
      </c>
      <c r="B13">
        <v>2</v>
      </c>
      <c r="C13" s="12">
        <v>44166</v>
      </c>
      <c r="D13" s="23">
        <v>0</v>
      </c>
      <c r="E13" s="23">
        <f t="shared" ref="E13:E76" si="0">D13</f>
        <v>0</v>
      </c>
      <c r="F13" s="53" t="e">
        <f>#REF!</f>
        <v>#REF!</v>
      </c>
    </row>
    <row r="14" spans="1:6">
      <c r="A14" t="s">
        <v>71</v>
      </c>
      <c r="B14">
        <v>3</v>
      </c>
      <c r="C14" s="12">
        <v>44197</v>
      </c>
      <c r="D14" s="23">
        <v>0</v>
      </c>
      <c r="E14" s="23">
        <f t="shared" si="0"/>
        <v>0</v>
      </c>
      <c r="F14" s="53" t="e">
        <f>#REF!</f>
        <v>#REF!</v>
      </c>
    </row>
    <row r="15" spans="1:6">
      <c r="A15" t="s">
        <v>71</v>
      </c>
      <c r="B15">
        <v>4</v>
      </c>
      <c r="C15" s="12">
        <v>44228</v>
      </c>
      <c r="D15" s="23">
        <v>0</v>
      </c>
      <c r="E15" s="23">
        <f t="shared" si="0"/>
        <v>0</v>
      </c>
      <c r="F15" s="53" t="e">
        <f>#REF!</f>
        <v>#REF!</v>
      </c>
    </row>
    <row r="16" spans="1:6">
      <c r="A16" t="s">
        <v>71</v>
      </c>
      <c r="B16">
        <v>5</v>
      </c>
      <c r="C16" s="12">
        <v>44256</v>
      </c>
      <c r="D16" s="23">
        <v>0</v>
      </c>
      <c r="E16" s="23">
        <f t="shared" si="0"/>
        <v>0</v>
      </c>
      <c r="F16" s="53" t="e">
        <f>#REF!</f>
        <v>#REF!</v>
      </c>
    </row>
    <row r="17" spans="1:6">
      <c r="A17" t="s">
        <v>71</v>
      </c>
      <c r="B17">
        <v>6</v>
      </c>
      <c r="C17" s="12">
        <v>44287</v>
      </c>
      <c r="D17" s="23">
        <v>20833.330000000002</v>
      </c>
      <c r="E17" s="23">
        <f t="shared" si="0"/>
        <v>20833.330000000002</v>
      </c>
      <c r="F17" s="53" t="e">
        <f>#REF!</f>
        <v>#REF!</v>
      </c>
    </row>
    <row r="18" spans="1:6">
      <c r="A18" t="s">
        <v>71</v>
      </c>
      <c r="B18">
        <v>7</v>
      </c>
      <c r="C18" s="12">
        <v>44317</v>
      </c>
      <c r="D18" s="23">
        <v>20833.330000000002</v>
      </c>
      <c r="E18" s="23">
        <f t="shared" si="0"/>
        <v>20833.330000000002</v>
      </c>
      <c r="F18" s="53" t="e">
        <f>#REF!</f>
        <v>#REF!</v>
      </c>
    </row>
    <row r="19" spans="1:6">
      <c r="A19" t="s">
        <v>71</v>
      </c>
      <c r="B19">
        <v>8</v>
      </c>
      <c r="C19" s="12">
        <v>44348</v>
      </c>
      <c r="D19" s="23">
        <v>20833.330000000002</v>
      </c>
      <c r="E19" s="23">
        <f t="shared" si="0"/>
        <v>20833.330000000002</v>
      </c>
      <c r="F19" s="53" t="e">
        <f>#REF!</f>
        <v>#REF!</v>
      </c>
    </row>
    <row r="20" spans="1:6">
      <c r="A20" t="s">
        <v>71</v>
      </c>
      <c r="B20">
        <v>9</v>
      </c>
      <c r="C20" s="12">
        <v>44378</v>
      </c>
      <c r="D20" s="23">
        <v>20833.330000000002</v>
      </c>
      <c r="E20" s="23">
        <f t="shared" si="0"/>
        <v>20833.330000000002</v>
      </c>
      <c r="F20" s="53" t="e">
        <f>#REF!</f>
        <v>#REF!</v>
      </c>
    </row>
    <row r="21" spans="1:6">
      <c r="A21" t="s">
        <v>71</v>
      </c>
      <c r="B21">
        <v>10</v>
      </c>
      <c r="C21" s="12">
        <v>44409</v>
      </c>
      <c r="D21" s="23">
        <v>20833.330000000002</v>
      </c>
      <c r="E21" s="23">
        <f t="shared" si="0"/>
        <v>20833.330000000002</v>
      </c>
      <c r="F21" s="53" t="e">
        <f>#REF!</f>
        <v>#REF!</v>
      </c>
    </row>
    <row r="22" spans="1:6">
      <c r="A22" t="s">
        <v>71</v>
      </c>
      <c r="B22">
        <v>11</v>
      </c>
      <c r="C22" s="12">
        <v>44440</v>
      </c>
      <c r="D22" s="23">
        <v>20833.330000000002</v>
      </c>
      <c r="E22" s="23">
        <f t="shared" si="0"/>
        <v>20833.330000000002</v>
      </c>
      <c r="F22" s="53" t="e">
        <f>#REF!</f>
        <v>#REF!</v>
      </c>
    </row>
    <row r="23" spans="1:6">
      <c r="A23" t="s">
        <v>71</v>
      </c>
      <c r="B23">
        <v>12</v>
      </c>
      <c r="C23" s="12">
        <v>44470</v>
      </c>
      <c r="D23" s="23">
        <v>20833.330000000002</v>
      </c>
      <c r="E23" s="23">
        <f t="shared" si="0"/>
        <v>20833.330000000002</v>
      </c>
      <c r="F23" s="53" t="e">
        <f>#REF!</f>
        <v>#REF!</v>
      </c>
    </row>
    <row r="24" spans="1:6">
      <c r="A24" t="s">
        <v>71</v>
      </c>
      <c r="B24">
        <v>13</v>
      </c>
      <c r="C24" s="12">
        <v>44501</v>
      </c>
      <c r="D24" s="23">
        <v>21562.5</v>
      </c>
      <c r="E24" s="23">
        <f t="shared" si="0"/>
        <v>21562.5</v>
      </c>
      <c r="F24" s="53" t="e">
        <f>#REF!</f>
        <v>#REF!</v>
      </c>
    </row>
    <row r="25" spans="1:6">
      <c r="A25" s="44" t="s">
        <v>71</v>
      </c>
      <c r="B25" s="44">
        <v>14</v>
      </c>
      <c r="C25" s="45">
        <v>44531</v>
      </c>
      <c r="D25" s="52">
        <v>21562.5</v>
      </c>
      <c r="E25" s="52">
        <f>D25</f>
        <v>21562.5</v>
      </c>
      <c r="F25" s="53" t="e">
        <f>#REF!</f>
        <v>#REF!</v>
      </c>
    </row>
    <row r="26" spans="1:6">
      <c r="A26" t="s">
        <v>71</v>
      </c>
      <c r="B26">
        <v>15</v>
      </c>
      <c r="C26" s="12">
        <v>44562</v>
      </c>
      <c r="D26" s="24">
        <v>21562.5</v>
      </c>
      <c r="E26" s="23">
        <f t="shared" si="0"/>
        <v>21562.5</v>
      </c>
      <c r="F26" s="53" t="e">
        <f>#REF!</f>
        <v>#REF!</v>
      </c>
    </row>
    <row r="27" spans="1:6">
      <c r="A27" t="s">
        <v>71</v>
      </c>
      <c r="B27">
        <v>16</v>
      </c>
      <c r="C27" s="12">
        <v>44593</v>
      </c>
      <c r="D27" s="23">
        <v>21562.5</v>
      </c>
      <c r="E27" s="23">
        <f t="shared" si="0"/>
        <v>21562.5</v>
      </c>
      <c r="F27" s="53" t="e">
        <f>#REF!</f>
        <v>#REF!</v>
      </c>
    </row>
    <row r="28" spans="1:6">
      <c r="A28" t="s">
        <v>71</v>
      </c>
      <c r="B28">
        <v>17</v>
      </c>
      <c r="C28" s="12">
        <v>44621</v>
      </c>
      <c r="D28" s="23">
        <v>21562.5</v>
      </c>
      <c r="E28" s="23">
        <f t="shared" si="0"/>
        <v>21562.5</v>
      </c>
      <c r="F28" s="53" t="e">
        <f>#REF!</f>
        <v>#REF!</v>
      </c>
    </row>
    <row r="29" spans="1:6">
      <c r="A29" t="s">
        <v>71</v>
      </c>
      <c r="B29">
        <v>18</v>
      </c>
      <c r="C29" s="12">
        <v>44652</v>
      </c>
      <c r="D29" s="23">
        <v>21562.5</v>
      </c>
      <c r="E29" s="23">
        <f t="shared" si="0"/>
        <v>21562.5</v>
      </c>
      <c r="F29" s="53" t="e">
        <f>#REF!</f>
        <v>#REF!</v>
      </c>
    </row>
    <row r="30" spans="1:6">
      <c r="A30" t="s">
        <v>71</v>
      </c>
      <c r="B30">
        <v>19</v>
      </c>
      <c r="C30" s="12">
        <v>44682</v>
      </c>
      <c r="D30" s="23">
        <v>21562.5</v>
      </c>
      <c r="E30" s="23">
        <f t="shared" si="0"/>
        <v>21562.5</v>
      </c>
      <c r="F30" s="53" t="e">
        <f>#REF!</f>
        <v>#REF!</v>
      </c>
    </row>
    <row r="31" spans="1:6">
      <c r="A31" t="s">
        <v>71</v>
      </c>
      <c r="B31">
        <v>20</v>
      </c>
      <c r="C31" s="12">
        <v>44713</v>
      </c>
      <c r="D31" s="23">
        <v>21562.5</v>
      </c>
      <c r="E31" s="23">
        <f t="shared" si="0"/>
        <v>21562.5</v>
      </c>
      <c r="F31" s="53" t="e">
        <f>#REF!</f>
        <v>#REF!</v>
      </c>
    </row>
    <row r="32" spans="1:6">
      <c r="A32" t="s">
        <v>71</v>
      </c>
      <c r="B32">
        <v>21</v>
      </c>
      <c r="C32" s="12">
        <v>44743</v>
      </c>
      <c r="D32" s="23">
        <v>21562.5</v>
      </c>
      <c r="E32" s="23">
        <f t="shared" si="0"/>
        <v>21562.5</v>
      </c>
      <c r="F32" s="53" t="e">
        <f>#REF!</f>
        <v>#REF!</v>
      </c>
    </row>
    <row r="33" spans="1:6">
      <c r="A33" t="s">
        <v>71</v>
      </c>
      <c r="B33">
        <v>22</v>
      </c>
      <c r="C33" s="12">
        <v>44774</v>
      </c>
      <c r="D33" s="23">
        <v>21562.5</v>
      </c>
      <c r="E33" s="23">
        <f t="shared" si="0"/>
        <v>21562.5</v>
      </c>
      <c r="F33" s="53" t="e">
        <f>#REF!</f>
        <v>#REF!</v>
      </c>
    </row>
    <row r="34" spans="1:6">
      <c r="A34" t="s">
        <v>71</v>
      </c>
      <c r="B34">
        <v>23</v>
      </c>
      <c r="C34" s="12">
        <v>44805</v>
      </c>
      <c r="D34" s="23">
        <v>21562.5</v>
      </c>
      <c r="E34" s="23">
        <f t="shared" si="0"/>
        <v>21562.5</v>
      </c>
      <c r="F34" s="53" t="e">
        <f>#REF!</f>
        <v>#REF!</v>
      </c>
    </row>
    <row r="35" spans="1:6">
      <c r="A35" t="s">
        <v>71</v>
      </c>
      <c r="B35">
        <v>24</v>
      </c>
      <c r="C35" s="12">
        <v>44835</v>
      </c>
      <c r="D35" s="23">
        <v>21562.5</v>
      </c>
      <c r="E35" s="23">
        <f t="shared" si="0"/>
        <v>21562.5</v>
      </c>
      <c r="F35" s="53" t="e">
        <f>#REF!</f>
        <v>#REF!</v>
      </c>
    </row>
    <row r="36" spans="1:6">
      <c r="A36" t="s">
        <v>71</v>
      </c>
      <c r="B36">
        <v>25</v>
      </c>
      <c r="C36" s="12">
        <v>44866</v>
      </c>
      <c r="D36" s="23">
        <v>22317.19</v>
      </c>
      <c r="E36" s="23">
        <f t="shared" si="0"/>
        <v>22317.19</v>
      </c>
      <c r="F36" s="53" t="e">
        <f>#REF!</f>
        <v>#REF!</v>
      </c>
    </row>
    <row r="37" spans="1:6">
      <c r="A37" t="s">
        <v>71</v>
      </c>
      <c r="B37">
        <v>26</v>
      </c>
      <c r="C37" s="12">
        <v>44896</v>
      </c>
      <c r="D37" s="23">
        <v>22317.19</v>
      </c>
      <c r="E37" s="23">
        <f t="shared" si="0"/>
        <v>22317.19</v>
      </c>
      <c r="F37" s="53" t="e">
        <f>#REF!</f>
        <v>#REF!</v>
      </c>
    </row>
    <row r="38" spans="1:6">
      <c r="A38" t="s">
        <v>71</v>
      </c>
      <c r="B38">
        <v>27</v>
      </c>
      <c r="C38" s="12">
        <v>44927</v>
      </c>
      <c r="D38" s="23">
        <v>22317.19</v>
      </c>
      <c r="E38" s="23">
        <f t="shared" si="0"/>
        <v>22317.19</v>
      </c>
      <c r="F38" s="53" t="e">
        <f>#REF!</f>
        <v>#REF!</v>
      </c>
    </row>
    <row r="39" spans="1:6">
      <c r="A39" t="s">
        <v>71</v>
      </c>
      <c r="B39">
        <v>28</v>
      </c>
      <c r="C39" s="12">
        <v>44958</v>
      </c>
      <c r="D39" s="23">
        <v>22317.19</v>
      </c>
      <c r="E39" s="23">
        <f t="shared" si="0"/>
        <v>22317.19</v>
      </c>
      <c r="F39" s="53" t="e">
        <f>#REF!</f>
        <v>#REF!</v>
      </c>
    </row>
    <row r="40" spans="1:6">
      <c r="A40" t="s">
        <v>71</v>
      </c>
      <c r="B40">
        <v>29</v>
      </c>
      <c r="C40" s="12">
        <v>44986</v>
      </c>
      <c r="D40" s="23">
        <v>22317.19</v>
      </c>
      <c r="E40" s="23">
        <f t="shared" si="0"/>
        <v>22317.19</v>
      </c>
      <c r="F40" s="53" t="e">
        <f>#REF!</f>
        <v>#REF!</v>
      </c>
    </row>
    <row r="41" spans="1:6">
      <c r="A41" t="s">
        <v>71</v>
      </c>
      <c r="B41">
        <v>30</v>
      </c>
      <c r="C41" s="12">
        <v>45017</v>
      </c>
      <c r="D41" s="23">
        <v>22317.19</v>
      </c>
      <c r="E41" s="23">
        <f t="shared" si="0"/>
        <v>22317.19</v>
      </c>
      <c r="F41" s="53" t="e">
        <f>#REF!</f>
        <v>#REF!</v>
      </c>
    </row>
    <row r="42" spans="1:6">
      <c r="A42" t="s">
        <v>71</v>
      </c>
      <c r="B42">
        <v>31</v>
      </c>
      <c r="C42" s="12">
        <v>45047</v>
      </c>
      <c r="D42" s="23">
        <v>22317.19</v>
      </c>
      <c r="E42" s="23">
        <f t="shared" si="0"/>
        <v>22317.19</v>
      </c>
      <c r="F42" s="53" t="e">
        <f>#REF!</f>
        <v>#REF!</v>
      </c>
    </row>
    <row r="43" spans="1:6">
      <c r="A43" t="s">
        <v>71</v>
      </c>
      <c r="B43">
        <v>32</v>
      </c>
      <c r="C43" s="12">
        <v>45078</v>
      </c>
      <c r="D43" s="23">
        <v>22317.19</v>
      </c>
      <c r="E43" s="23">
        <f t="shared" si="0"/>
        <v>22317.19</v>
      </c>
      <c r="F43" s="53" t="e">
        <f>#REF!</f>
        <v>#REF!</v>
      </c>
    </row>
    <row r="44" spans="1:6">
      <c r="A44" t="s">
        <v>71</v>
      </c>
      <c r="B44">
        <v>33</v>
      </c>
      <c r="C44" s="12">
        <v>45108</v>
      </c>
      <c r="D44" s="23">
        <v>22317.19</v>
      </c>
      <c r="E44" s="23">
        <f t="shared" si="0"/>
        <v>22317.19</v>
      </c>
      <c r="F44" s="53" t="e">
        <f>#REF!</f>
        <v>#REF!</v>
      </c>
    </row>
    <row r="45" spans="1:6">
      <c r="A45" t="s">
        <v>71</v>
      </c>
      <c r="B45">
        <v>34</v>
      </c>
      <c r="C45" s="12">
        <v>45139</v>
      </c>
      <c r="D45" s="23">
        <v>22317.19</v>
      </c>
      <c r="E45" s="23">
        <f t="shared" si="0"/>
        <v>22317.19</v>
      </c>
      <c r="F45" s="53" t="e">
        <f>#REF!</f>
        <v>#REF!</v>
      </c>
    </row>
    <row r="46" spans="1:6">
      <c r="A46" t="s">
        <v>71</v>
      </c>
      <c r="B46">
        <v>35</v>
      </c>
      <c r="C46" s="12">
        <v>45170</v>
      </c>
      <c r="D46" s="23">
        <v>22317.19</v>
      </c>
      <c r="E46" s="23">
        <f t="shared" si="0"/>
        <v>22317.19</v>
      </c>
      <c r="F46" s="53" t="e">
        <f>#REF!</f>
        <v>#REF!</v>
      </c>
    </row>
    <row r="47" spans="1:6">
      <c r="A47" t="s">
        <v>71</v>
      </c>
      <c r="B47">
        <v>36</v>
      </c>
      <c r="C47" s="12">
        <v>45200</v>
      </c>
      <c r="D47" s="23">
        <v>22317.19</v>
      </c>
      <c r="E47" s="23">
        <f t="shared" si="0"/>
        <v>22317.19</v>
      </c>
      <c r="F47" s="53" t="e">
        <f>#REF!</f>
        <v>#REF!</v>
      </c>
    </row>
    <row r="48" spans="1:6">
      <c r="A48" t="s">
        <v>71</v>
      </c>
      <c r="B48">
        <v>37</v>
      </c>
      <c r="C48" s="12">
        <v>45231</v>
      </c>
      <c r="D48" s="23">
        <v>23098.29</v>
      </c>
      <c r="E48" s="23">
        <f t="shared" si="0"/>
        <v>23098.29</v>
      </c>
      <c r="F48" s="53" t="e">
        <f>#REF!</f>
        <v>#REF!</v>
      </c>
    </row>
    <row r="49" spans="1:6">
      <c r="A49" t="s">
        <v>71</v>
      </c>
      <c r="B49">
        <v>38</v>
      </c>
      <c r="C49" s="12">
        <v>45261</v>
      </c>
      <c r="D49" s="23">
        <v>23098.29</v>
      </c>
      <c r="E49" s="23">
        <f t="shared" si="0"/>
        <v>23098.29</v>
      </c>
      <c r="F49" s="53" t="e">
        <f>#REF!</f>
        <v>#REF!</v>
      </c>
    </row>
    <row r="50" spans="1:6">
      <c r="A50" t="s">
        <v>71</v>
      </c>
      <c r="B50">
        <v>39</v>
      </c>
      <c r="C50" s="12">
        <v>45292</v>
      </c>
      <c r="D50" s="23">
        <v>23098.29</v>
      </c>
      <c r="E50" s="23">
        <f t="shared" si="0"/>
        <v>23098.29</v>
      </c>
      <c r="F50" s="53" t="e">
        <f>#REF!</f>
        <v>#REF!</v>
      </c>
    </row>
    <row r="51" spans="1:6">
      <c r="A51" t="s">
        <v>71</v>
      </c>
      <c r="B51">
        <v>40</v>
      </c>
      <c r="C51" s="12">
        <v>45323</v>
      </c>
      <c r="D51" s="23">
        <v>23098.29</v>
      </c>
      <c r="E51" s="23">
        <f t="shared" si="0"/>
        <v>23098.29</v>
      </c>
      <c r="F51" s="53" t="e">
        <f>#REF!</f>
        <v>#REF!</v>
      </c>
    </row>
    <row r="52" spans="1:6">
      <c r="A52" t="s">
        <v>71</v>
      </c>
      <c r="B52">
        <v>41</v>
      </c>
      <c r="C52" s="12">
        <v>45352</v>
      </c>
      <c r="D52" s="23">
        <v>23098.29</v>
      </c>
      <c r="E52" s="23">
        <f t="shared" si="0"/>
        <v>23098.29</v>
      </c>
      <c r="F52" s="53" t="e">
        <f>#REF!</f>
        <v>#REF!</v>
      </c>
    </row>
    <row r="53" spans="1:6">
      <c r="A53" t="s">
        <v>71</v>
      </c>
      <c r="B53">
        <v>42</v>
      </c>
      <c r="C53" s="12">
        <v>45383</v>
      </c>
      <c r="D53" s="23">
        <v>23098.29</v>
      </c>
      <c r="E53" s="23">
        <f t="shared" si="0"/>
        <v>23098.29</v>
      </c>
      <c r="F53" s="53" t="e">
        <f>#REF!</f>
        <v>#REF!</v>
      </c>
    </row>
    <row r="54" spans="1:6">
      <c r="A54" t="s">
        <v>71</v>
      </c>
      <c r="B54">
        <v>43</v>
      </c>
      <c r="C54" s="12">
        <v>45413</v>
      </c>
      <c r="D54" s="23">
        <v>23098.29</v>
      </c>
      <c r="E54" s="23">
        <f t="shared" si="0"/>
        <v>23098.29</v>
      </c>
      <c r="F54" s="53" t="e">
        <f>#REF!</f>
        <v>#REF!</v>
      </c>
    </row>
    <row r="55" spans="1:6">
      <c r="A55" t="s">
        <v>71</v>
      </c>
      <c r="B55">
        <v>44</v>
      </c>
      <c r="C55" s="12">
        <v>45444</v>
      </c>
      <c r="D55" s="23">
        <v>23098.29</v>
      </c>
      <c r="E55" s="23">
        <f t="shared" si="0"/>
        <v>23098.29</v>
      </c>
      <c r="F55" s="53" t="e">
        <f>#REF!</f>
        <v>#REF!</v>
      </c>
    </row>
    <row r="56" spans="1:6">
      <c r="A56" t="s">
        <v>71</v>
      </c>
      <c r="B56">
        <v>45</v>
      </c>
      <c r="C56" s="12">
        <v>45474</v>
      </c>
      <c r="D56" s="23">
        <v>23098.29</v>
      </c>
      <c r="E56" s="23">
        <f t="shared" si="0"/>
        <v>23098.29</v>
      </c>
      <c r="F56" s="53" t="e">
        <f>#REF!</f>
        <v>#REF!</v>
      </c>
    </row>
    <row r="57" spans="1:6">
      <c r="A57" t="s">
        <v>71</v>
      </c>
      <c r="B57">
        <v>46</v>
      </c>
      <c r="C57" s="12">
        <v>45505</v>
      </c>
      <c r="D57" s="23">
        <v>23098.29</v>
      </c>
      <c r="E57" s="23">
        <f t="shared" si="0"/>
        <v>23098.29</v>
      </c>
      <c r="F57" s="53" t="e">
        <f>#REF!</f>
        <v>#REF!</v>
      </c>
    </row>
    <row r="58" spans="1:6">
      <c r="A58" t="s">
        <v>71</v>
      </c>
      <c r="B58">
        <v>47</v>
      </c>
      <c r="C58" s="12">
        <v>45536</v>
      </c>
      <c r="D58" s="23">
        <v>23098.29</v>
      </c>
      <c r="E58" s="23">
        <f t="shared" si="0"/>
        <v>23098.29</v>
      </c>
      <c r="F58" s="53" t="e">
        <f>#REF!</f>
        <v>#REF!</v>
      </c>
    </row>
    <row r="59" spans="1:6">
      <c r="A59" t="s">
        <v>71</v>
      </c>
      <c r="B59">
        <v>48</v>
      </c>
      <c r="C59" s="12">
        <v>45566</v>
      </c>
      <c r="D59" s="23">
        <v>23098.29</v>
      </c>
      <c r="E59" s="23">
        <f t="shared" si="0"/>
        <v>23098.29</v>
      </c>
      <c r="F59" s="53" t="e">
        <f>#REF!</f>
        <v>#REF!</v>
      </c>
    </row>
    <row r="60" spans="1:6">
      <c r="A60" t="s">
        <v>71</v>
      </c>
      <c r="B60">
        <v>49</v>
      </c>
      <c r="C60" s="12">
        <v>45597</v>
      </c>
      <c r="D60" s="23">
        <v>23906.73</v>
      </c>
      <c r="E60" s="23">
        <f t="shared" si="0"/>
        <v>23906.73</v>
      </c>
      <c r="F60" s="53" t="e">
        <f>#REF!</f>
        <v>#REF!</v>
      </c>
    </row>
    <row r="61" spans="1:6">
      <c r="A61" t="s">
        <v>71</v>
      </c>
      <c r="B61">
        <v>50</v>
      </c>
      <c r="C61" s="12">
        <v>45627</v>
      </c>
      <c r="D61" s="23">
        <v>23906.73</v>
      </c>
      <c r="E61" s="23">
        <f t="shared" si="0"/>
        <v>23906.73</v>
      </c>
      <c r="F61" s="53" t="e">
        <f>#REF!</f>
        <v>#REF!</v>
      </c>
    </row>
    <row r="62" spans="1:6">
      <c r="A62" t="s">
        <v>71</v>
      </c>
      <c r="B62">
        <v>51</v>
      </c>
      <c r="C62" s="12">
        <v>45658</v>
      </c>
      <c r="D62" s="23">
        <v>23906.73</v>
      </c>
      <c r="E62" s="23">
        <f t="shared" si="0"/>
        <v>23906.73</v>
      </c>
      <c r="F62" s="53" t="e">
        <f>#REF!</f>
        <v>#REF!</v>
      </c>
    </row>
    <row r="63" spans="1:6">
      <c r="A63" t="s">
        <v>71</v>
      </c>
      <c r="B63">
        <v>52</v>
      </c>
      <c r="C63" s="12">
        <v>45689</v>
      </c>
      <c r="D63" s="23">
        <v>23906.73</v>
      </c>
      <c r="E63" s="23">
        <f t="shared" si="0"/>
        <v>23906.73</v>
      </c>
      <c r="F63" s="53" t="e">
        <f>#REF!</f>
        <v>#REF!</v>
      </c>
    </row>
    <row r="64" spans="1:6">
      <c r="A64" t="s">
        <v>71</v>
      </c>
      <c r="B64">
        <v>53</v>
      </c>
      <c r="C64" s="12">
        <v>45717</v>
      </c>
      <c r="D64" s="23">
        <v>23906.73</v>
      </c>
      <c r="E64" s="23">
        <f t="shared" si="0"/>
        <v>23906.73</v>
      </c>
      <c r="F64" s="53" t="e">
        <f>#REF!</f>
        <v>#REF!</v>
      </c>
    </row>
    <row r="65" spans="1:6">
      <c r="A65" t="s">
        <v>71</v>
      </c>
      <c r="B65">
        <v>54</v>
      </c>
      <c r="C65" s="12">
        <v>45748</v>
      </c>
      <c r="D65" s="23">
        <v>23906.73</v>
      </c>
      <c r="E65" s="23">
        <f t="shared" si="0"/>
        <v>23906.73</v>
      </c>
      <c r="F65" s="53" t="e">
        <f>#REF!</f>
        <v>#REF!</v>
      </c>
    </row>
    <row r="66" spans="1:6">
      <c r="A66" t="s">
        <v>71</v>
      </c>
      <c r="B66">
        <v>55</v>
      </c>
      <c r="C66" s="12">
        <v>45778</v>
      </c>
      <c r="D66" s="23">
        <v>23906.73</v>
      </c>
      <c r="E66" s="23">
        <f t="shared" si="0"/>
        <v>23906.73</v>
      </c>
      <c r="F66" s="53" t="e">
        <f>#REF!</f>
        <v>#REF!</v>
      </c>
    </row>
    <row r="67" spans="1:6">
      <c r="A67" t="s">
        <v>71</v>
      </c>
      <c r="B67">
        <v>56</v>
      </c>
      <c r="C67" s="12">
        <v>45809</v>
      </c>
      <c r="D67" s="23">
        <v>23906.73</v>
      </c>
      <c r="E67" s="23">
        <f t="shared" si="0"/>
        <v>23906.73</v>
      </c>
      <c r="F67" s="53" t="e">
        <f>#REF!</f>
        <v>#REF!</v>
      </c>
    </row>
    <row r="68" spans="1:6">
      <c r="A68" t="s">
        <v>71</v>
      </c>
      <c r="B68">
        <v>57</v>
      </c>
      <c r="C68" s="12">
        <v>45839</v>
      </c>
      <c r="D68" s="23">
        <v>23906.73</v>
      </c>
      <c r="E68" s="23">
        <f t="shared" si="0"/>
        <v>23906.73</v>
      </c>
      <c r="F68" s="53" t="e">
        <f>#REF!</f>
        <v>#REF!</v>
      </c>
    </row>
    <row r="69" spans="1:6">
      <c r="A69" t="s">
        <v>71</v>
      </c>
      <c r="B69">
        <v>58</v>
      </c>
      <c r="C69" s="12">
        <v>45870</v>
      </c>
      <c r="D69" s="23">
        <v>23906.73</v>
      </c>
      <c r="E69" s="23">
        <f t="shared" si="0"/>
        <v>23906.73</v>
      </c>
      <c r="F69" s="53" t="e">
        <f>#REF!</f>
        <v>#REF!</v>
      </c>
    </row>
    <row r="70" spans="1:6">
      <c r="A70" t="s">
        <v>71</v>
      </c>
      <c r="B70">
        <v>59</v>
      </c>
      <c r="C70" s="12">
        <v>45901</v>
      </c>
      <c r="D70" s="23">
        <v>23906.73</v>
      </c>
      <c r="E70" s="23">
        <f t="shared" si="0"/>
        <v>23906.73</v>
      </c>
      <c r="F70" s="53" t="e">
        <f>#REF!</f>
        <v>#REF!</v>
      </c>
    </row>
    <row r="71" spans="1:6">
      <c r="A71" t="s">
        <v>71</v>
      </c>
      <c r="B71">
        <v>60</v>
      </c>
      <c r="C71" s="12">
        <v>45931</v>
      </c>
      <c r="D71" s="23">
        <v>23906.73</v>
      </c>
      <c r="E71" s="23">
        <f t="shared" si="0"/>
        <v>23906.73</v>
      </c>
      <c r="F71" s="53" t="e">
        <f>#REF!</f>
        <v>#REF!</v>
      </c>
    </row>
    <row r="72" spans="1:6">
      <c r="A72" t="s">
        <v>71</v>
      </c>
      <c r="B72">
        <v>61</v>
      </c>
      <c r="C72" s="12">
        <v>45962</v>
      </c>
      <c r="D72" s="23">
        <v>24743.46</v>
      </c>
      <c r="E72" s="23">
        <f t="shared" si="0"/>
        <v>24743.46</v>
      </c>
      <c r="F72" s="53" t="e">
        <f>#REF!</f>
        <v>#REF!</v>
      </c>
    </row>
    <row r="73" spans="1:6">
      <c r="A73" t="s">
        <v>71</v>
      </c>
      <c r="B73">
        <v>62</v>
      </c>
      <c r="C73" s="12">
        <v>45992</v>
      </c>
      <c r="D73" s="23">
        <v>24743.46</v>
      </c>
      <c r="E73" s="23">
        <f t="shared" si="0"/>
        <v>24743.46</v>
      </c>
      <c r="F73" s="53" t="e">
        <f>#REF!</f>
        <v>#REF!</v>
      </c>
    </row>
    <row r="74" spans="1:6">
      <c r="A74" t="s">
        <v>71</v>
      </c>
      <c r="B74">
        <v>63</v>
      </c>
      <c r="C74" s="12">
        <v>46023</v>
      </c>
      <c r="D74" s="23">
        <v>24743.46</v>
      </c>
      <c r="E74" s="23">
        <f t="shared" si="0"/>
        <v>24743.46</v>
      </c>
      <c r="F74" s="53" t="e">
        <f>#REF!</f>
        <v>#REF!</v>
      </c>
    </row>
    <row r="75" spans="1:6">
      <c r="A75" t="s">
        <v>71</v>
      </c>
      <c r="B75">
        <v>64</v>
      </c>
      <c r="C75" s="12">
        <v>46054</v>
      </c>
      <c r="D75" s="23">
        <v>24743.46</v>
      </c>
      <c r="E75" s="23">
        <f t="shared" si="0"/>
        <v>24743.46</v>
      </c>
      <c r="F75" s="53" t="e">
        <f>#REF!</f>
        <v>#REF!</v>
      </c>
    </row>
    <row r="76" spans="1:6">
      <c r="A76" t="s">
        <v>71</v>
      </c>
      <c r="B76">
        <v>65</v>
      </c>
      <c r="C76" s="12">
        <v>46082</v>
      </c>
      <c r="D76" s="23">
        <v>24743.46</v>
      </c>
      <c r="E76" s="23">
        <f t="shared" si="0"/>
        <v>24743.46</v>
      </c>
      <c r="F76" s="53" t="e">
        <f>#REF!</f>
        <v>#REF!</v>
      </c>
    </row>
    <row r="77" spans="1:6">
      <c r="A77" t="s">
        <v>71</v>
      </c>
      <c r="B77">
        <v>66</v>
      </c>
      <c r="C77" s="12">
        <v>46113</v>
      </c>
      <c r="D77" s="23">
        <v>24743.46</v>
      </c>
      <c r="E77" s="23">
        <f t="shared" ref="E77:E140" si="1">D77</f>
        <v>24743.46</v>
      </c>
      <c r="F77" s="53" t="e">
        <f>#REF!</f>
        <v>#REF!</v>
      </c>
    </row>
    <row r="78" spans="1:6">
      <c r="A78" t="s">
        <v>71</v>
      </c>
      <c r="B78">
        <v>67</v>
      </c>
      <c r="C78" s="12">
        <v>46143</v>
      </c>
      <c r="D78" s="23">
        <v>24743.46</v>
      </c>
      <c r="E78" s="23">
        <f t="shared" si="1"/>
        <v>24743.46</v>
      </c>
      <c r="F78" s="53" t="e">
        <f>#REF!</f>
        <v>#REF!</v>
      </c>
    </row>
    <row r="79" spans="1:6">
      <c r="A79" t="s">
        <v>71</v>
      </c>
      <c r="B79">
        <v>68</v>
      </c>
      <c r="C79" s="12">
        <v>46174</v>
      </c>
      <c r="D79" s="23">
        <v>24743.46</v>
      </c>
      <c r="E79" s="23">
        <f t="shared" si="1"/>
        <v>24743.46</v>
      </c>
      <c r="F79" s="53" t="e">
        <f>#REF!</f>
        <v>#REF!</v>
      </c>
    </row>
    <row r="80" spans="1:6">
      <c r="A80" t="s">
        <v>71</v>
      </c>
      <c r="B80">
        <v>69</v>
      </c>
      <c r="C80" s="12">
        <v>46204</v>
      </c>
      <c r="D80" s="23">
        <v>24743.46</v>
      </c>
      <c r="E80" s="23">
        <f t="shared" si="1"/>
        <v>24743.46</v>
      </c>
      <c r="F80" s="53" t="e">
        <f>#REF!</f>
        <v>#REF!</v>
      </c>
    </row>
    <row r="81" spans="1:6">
      <c r="A81" t="s">
        <v>71</v>
      </c>
      <c r="B81">
        <v>70</v>
      </c>
      <c r="C81" s="12">
        <v>46235</v>
      </c>
      <c r="D81" s="23">
        <v>24743.46</v>
      </c>
      <c r="E81" s="23">
        <f t="shared" si="1"/>
        <v>24743.46</v>
      </c>
      <c r="F81" s="53" t="e">
        <f>#REF!</f>
        <v>#REF!</v>
      </c>
    </row>
    <row r="82" spans="1:6">
      <c r="A82" t="s">
        <v>71</v>
      </c>
      <c r="B82">
        <v>71</v>
      </c>
      <c r="C82" s="12">
        <v>46266</v>
      </c>
      <c r="D82" s="23">
        <v>24743.46</v>
      </c>
      <c r="E82" s="23">
        <f t="shared" si="1"/>
        <v>24743.46</v>
      </c>
      <c r="F82" s="53" t="e">
        <f>#REF!</f>
        <v>#REF!</v>
      </c>
    </row>
    <row r="83" spans="1:6">
      <c r="A83" t="s">
        <v>71</v>
      </c>
      <c r="B83">
        <v>72</v>
      </c>
      <c r="C83" s="12">
        <v>46296</v>
      </c>
      <c r="D83" s="23">
        <v>24743.46</v>
      </c>
      <c r="E83" s="23">
        <f t="shared" si="1"/>
        <v>24743.46</v>
      </c>
      <c r="F83" s="53" t="e">
        <f>#REF!</f>
        <v>#REF!</v>
      </c>
    </row>
    <row r="84" spans="1:6">
      <c r="A84" t="s">
        <v>71</v>
      </c>
      <c r="B84">
        <v>73</v>
      </c>
      <c r="C84" s="12">
        <v>46327</v>
      </c>
      <c r="D84" s="23">
        <v>25609.49</v>
      </c>
      <c r="E84" s="23">
        <f t="shared" si="1"/>
        <v>25609.49</v>
      </c>
      <c r="F84" s="53" t="e">
        <f>#REF!</f>
        <v>#REF!</v>
      </c>
    </row>
    <row r="85" spans="1:6">
      <c r="A85" t="s">
        <v>71</v>
      </c>
      <c r="B85">
        <v>74</v>
      </c>
      <c r="C85" s="12">
        <v>46357</v>
      </c>
      <c r="D85" s="23">
        <v>25609.49</v>
      </c>
      <c r="E85" s="23">
        <f t="shared" si="1"/>
        <v>25609.49</v>
      </c>
      <c r="F85" s="53" t="e">
        <f>#REF!</f>
        <v>#REF!</v>
      </c>
    </row>
    <row r="86" spans="1:6">
      <c r="A86" t="s">
        <v>71</v>
      </c>
      <c r="B86">
        <v>75</v>
      </c>
      <c r="C86" s="12">
        <v>46388</v>
      </c>
      <c r="D86" s="23">
        <v>25609.49</v>
      </c>
      <c r="E86" s="23">
        <f t="shared" si="1"/>
        <v>25609.49</v>
      </c>
      <c r="F86" s="53" t="e">
        <f>#REF!</f>
        <v>#REF!</v>
      </c>
    </row>
    <row r="87" spans="1:6">
      <c r="A87" t="s">
        <v>71</v>
      </c>
      <c r="B87">
        <v>76</v>
      </c>
      <c r="C87" s="12">
        <v>46419</v>
      </c>
      <c r="D87" s="23">
        <v>25609.49</v>
      </c>
      <c r="E87" s="23">
        <f t="shared" si="1"/>
        <v>25609.49</v>
      </c>
      <c r="F87" s="53" t="e">
        <f>#REF!</f>
        <v>#REF!</v>
      </c>
    </row>
    <row r="88" spans="1:6">
      <c r="A88" t="s">
        <v>71</v>
      </c>
      <c r="B88">
        <v>77</v>
      </c>
      <c r="C88" s="12">
        <v>46447</v>
      </c>
      <c r="D88" s="23">
        <v>25609.49</v>
      </c>
      <c r="E88" s="23">
        <f t="shared" si="1"/>
        <v>25609.49</v>
      </c>
      <c r="F88" s="53" t="e">
        <f>#REF!</f>
        <v>#REF!</v>
      </c>
    </row>
    <row r="89" spans="1:6">
      <c r="A89" t="s">
        <v>71</v>
      </c>
      <c r="B89">
        <v>78</v>
      </c>
      <c r="C89" s="12">
        <v>46478</v>
      </c>
      <c r="D89" s="23">
        <v>25609.49</v>
      </c>
      <c r="E89" s="23">
        <f t="shared" si="1"/>
        <v>25609.49</v>
      </c>
      <c r="F89" s="53" t="e">
        <f>#REF!</f>
        <v>#REF!</v>
      </c>
    </row>
    <row r="90" spans="1:6">
      <c r="A90" t="s">
        <v>71</v>
      </c>
      <c r="B90">
        <v>79</v>
      </c>
      <c r="C90" s="12">
        <v>46508</v>
      </c>
      <c r="D90" s="23">
        <v>25609.49</v>
      </c>
      <c r="E90" s="23">
        <f t="shared" si="1"/>
        <v>25609.49</v>
      </c>
      <c r="F90" s="53" t="e">
        <f>#REF!</f>
        <v>#REF!</v>
      </c>
    </row>
    <row r="91" spans="1:6">
      <c r="A91" t="s">
        <v>71</v>
      </c>
      <c r="B91">
        <v>80</v>
      </c>
      <c r="C91" s="12">
        <v>46539</v>
      </c>
      <c r="D91" s="23">
        <v>25609.49</v>
      </c>
      <c r="E91" s="23">
        <f t="shared" si="1"/>
        <v>25609.49</v>
      </c>
      <c r="F91" s="53" t="e">
        <f>#REF!</f>
        <v>#REF!</v>
      </c>
    </row>
    <row r="92" spans="1:6">
      <c r="A92" t="s">
        <v>71</v>
      </c>
      <c r="B92">
        <v>81</v>
      </c>
      <c r="C92" s="12">
        <v>46569</v>
      </c>
      <c r="D92" s="23">
        <v>25609.49</v>
      </c>
      <c r="E92" s="23">
        <f t="shared" si="1"/>
        <v>25609.49</v>
      </c>
      <c r="F92" s="53" t="e">
        <f>#REF!</f>
        <v>#REF!</v>
      </c>
    </row>
    <row r="93" spans="1:6">
      <c r="A93" t="s">
        <v>71</v>
      </c>
      <c r="B93">
        <v>82</v>
      </c>
      <c r="C93" s="12">
        <v>46600</v>
      </c>
      <c r="D93" s="23">
        <v>25609.49</v>
      </c>
      <c r="E93" s="23">
        <f t="shared" si="1"/>
        <v>25609.49</v>
      </c>
      <c r="F93" s="53" t="e">
        <f>#REF!</f>
        <v>#REF!</v>
      </c>
    </row>
    <row r="94" spans="1:6">
      <c r="A94" t="s">
        <v>71</v>
      </c>
      <c r="B94">
        <v>83</v>
      </c>
      <c r="C94" s="12">
        <v>46631</v>
      </c>
      <c r="D94" s="23">
        <v>25609.49</v>
      </c>
      <c r="E94" s="23">
        <f t="shared" si="1"/>
        <v>25609.49</v>
      </c>
      <c r="F94" s="53" t="e">
        <f>#REF!</f>
        <v>#REF!</v>
      </c>
    </row>
    <row r="95" spans="1:6">
      <c r="A95" t="s">
        <v>71</v>
      </c>
      <c r="B95">
        <v>84</v>
      </c>
      <c r="C95" s="12">
        <v>46661</v>
      </c>
      <c r="D95" s="23">
        <v>25609.49</v>
      </c>
      <c r="E95" s="23">
        <f t="shared" si="1"/>
        <v>25609.49</v>
      </c>
      <c r="F95" s="53" t="e">
        <f>#REF!</f>
        <v>#REF!</v>
      </c>
    </row>
    <row r="96" spans="1:6">
      <c r="A96" t="s">
        <v>71</v>
      </c>
      <c r="B96">
        <v>85</v>
      </c>
      <c r="C96" s="12">
        <v>46692</v>
      </c>
      <c r="D96" s="23">
        <v>26505.82</v>
      </c>
      <c r="E96" s="23">
        <f t="shared" si="1"/>
        <v>26505.82</v>
      </c>
      <c r="F96" s="53" t="e">
        <f>#REF!</f>
        <v>#REF!</v>
      </c>
    </row>
    <row r="97" spans="1:6">
      <c r="A97" t="s">
        <v>71</v>
      </c>
      <c r="B97">
        <v>86</v>
      </c>
      <c r="C97" s="12">
        <v>46722</v>
      </c>
      <c r="D97" s="23">
        <v>26505.82</v>
      </c>
      <c r="E97" s="23">
        <f t="shared" si="1"/>
        <v>26505.82</v>
      </c>
      <c r="F97" s="53" t="e">
        <f>#REF!</f>
        <v>#REF!</v>
      </c>
    </row>
    <row r="98" spans="1:6">
      <c r="A98" t="s">
        <v>71</v>
      </c>
      <c r="B98">
        <v>87</v>
      </c>
      <c r="C98" s="12">
        <v>46753</v>
      </c>
      <c r="D98" s="23">
        <v>26505.82</v>
      </c>
      <c r="E98" s="23">
        <f t="shared" si="1"/>
        <v>26505.82</v>
      </c>
      <c r="F98" s="53" t="e">
        <f>#REF!</f>
        <v>#REF!</v>
      </c>
    </row>
    <row r="99" spans="1:6">
      <c r="A99" t="s">
        <v>71</v>
      </c>
      <c r="B99">
        <v>88</v>
      </c>
      <c r="C99" s="12">
        <v>46784</v>
      </c>
      <c r="D99" s="23">
        <v>26505.82</v>
      </c>
      <c r="E99" s="23">
        <f t="shared" si="1"/>
        <v>26505.82</v>
      </c>
      <c r="F99" s="53" t="e">
        <f>#REF!</f>
        <v>#REF!</v>
      </c>
    </row>
    <row r="100" spans="1:6">
      <c r="A100" t="s">
        <v>71</v>
      </c>
      <c r="B100">
        <v>89</v>
      </c>
      <c r="C100" s="12">
        <v>46813</v>
      </c>
      <c r="D100" s="23">
        <v>26505.82</v>
      </c>
      <c r="E100" s="23">
        <f t="shared" si="1"/>
        <v>26505.82</v>
      </c>
      <c r="F100" s="53" t="e">
        <f>#REF!</f>
        <v>#REF!</v>
      </c>
    </row>
    <row r="101" spans="1:6">
      <c r="A101" t="s">
        <v>71</v>
      </c>
      <c r="B101">
        <v>90</v>
      </c>
      <c r="C101" s="12">
        <v>46844</v>
      </c>
      <c r="D101" s="23">
        <v>26505.82</v>
      </c>
      <c r="E101" s="23">
        <f t="shared" si="1"/>
        <v>26505.82</v>
      </c>
      <c r="F101" s="53" t="e">
        <f>#REF!</f>
        <v>#REF!</v>
      </c>
    </row>
    <row r="102" spans="1:6">
      <c r="A102" t="s">
        <v>71</v>
      </c>
      <c r="B102">
        <v>91</v>
      </c>
      <c r="C102" s="12">
        <v>46874</v>
      </c>
      <c r="D102" s="23">
        <v>26505.82</v>
      </c>
      <c r="E102" s="23">
        <f t="shared" si="1"/>
        <v>26505.82</v>
      </c>
      <c r="F102" s="53" t="e">
        <f>#REF!</f>
        <v>#REF!</v>
      </c>
    </row>
    <row r="103" spans="1:6">
      <c r="A103" t="s">
        <v>71</v>
      </c>
      <c r="B103">
        <v>92</v>
      </c>
      <c r="C103" s="12">
        <v>46905</v>
      </c>
      <c r="D103" s="23">
        <v>26505.82</v>
      </c>
      <c r="E103" s="23">
        <f t="shared" si="1"/>
        <v>26505.82</v>
      </c>
      <c r="F103" s="53" t="e">
        <f>#REF!</f>
        <v>#REF!</v>
      </c>
    </row>
    <row r="104" spans="1:6">
      <c r="A104" t="s">
        <v>71</v>
      </c>
      <c r="B104">
        <v>93</v>
      </c>
      <c r="C104" s="12">
        <v>46935</v>
      </c>
      <c r="D104" s="23">
        <v>26505.82</v>
      </c>
      <c r="E104" s="23">
        <f t="shared" si="1"/>
        <v>26505.82</v>
      </c>
      <c r="F104" s="53" t="e">
        <f>#REF!</f>
        <v>#REF!</v>
      </c>
    </row>
    <row r="105" spans="1:6">
      <c r="A105" t="s">
        <v>71</v>
      </c>
      <c r="B105">
        <v>94</v>
      </c>
      <c r="C105" s="12">
        <v>46966</v>
      </c>
      <c r="D105" s="23">
        <v>26505.82</v>
      </c>
      <c r="E105" s="23">
        <f t="shared" si="1"/>
        <v>26505.82</v>
      </c>
      <c r="F105" s="53" t="e">
        <f>#REF!</f>
        <v>#REF!</v>
      </c>
    </row>
    <row r="106" spans="1:6">
      <c r="A106" t="s">
        <v>71</v>
      </c>
      <c r="B106">
        <v>95</v>
      </c>
      <c r="C106" s="12">
        <v>46997</v>
      </c>
      <c r="D106" s="23">
        <v>26505.82</v>
      </c>
      <c r="E106" s="23">
        <f t="shared" si="1"/>
        <v>26505.82</v>
      </c>
      <c r="F106" s="53" t="e">
        <f>#REF!</f>
        <v>#REF!</v>
      </c>
    </row>
    <row r="107" spans="1:6">
      <c r="A107" t="s">
        <v>71</v>
      </c>
      <c r="B107">
        <v>96</v>
      </c>
      <c r="C107" s="12">
        <v>47027</v>
      </c>
      <c r="D107" s="23">
        <v>26505.82</v>
      </c>
      <c r="E107" s="23">
        <f t="shared" si="1"/>
        <v>26505.82</v>
      </c>
      <c r="F107" s="53" t="e">
        <f>#REF!</f>
        <v>#REF!</v>
      </c>
    </row>
    <row r="108" spans="1:6">
      <c r="A108" t="s">
        <v>71</v>
      </c>
      <c r="B108">
        <v>97</v>
      </c>
      <c r="C108" s="12">
        <v>47058</v>
      </c>
      <c r="D108" s="23">
        <v>27433.52</v>
      </c>
      <c r="E108" s="23">
        <f t="shared" si="1"/>
        <v>27433.52</v>
      </c>
      <c r="F108" s="53" t="e">
        <f>#REF!</f>
        <v>#REF!</v>
      </c>
    </row>
    <row r="109" spans="1:6">
      <c r="A109" t="s">
        <v>71</v>
      </c>
      <c r="B109">
        <v>98</v>
      </c>
      <c r="C109" s="12">
        <v>47088</v>
      </c>
      <c r="D109" s="23">
        <v>27433.52</v>
      </c>
      <c r="E109" s="23">
        <f t="shared" si="1"/>
        <v>27433.52</v>
      </c>
      <c r="F109" s="53" t="e">
        <f>#REF!</f>
        <v>#REF!</v>
      </c>
    </row>
    <row r="110" spans="1:6">
      <c r="A110" t="s">
        <v>71</v>
      </c>
      <c r="B110">
        <v>99</v>
      </c>
      <c r="C110" s="12">
        <v>47119</v>
      </c>
      <c r="D110" s="23">
        <v>27433.52</v>
      </c>
      <c r="E110" s="23">
        <f t="shared" si="1"/>
        <v>27433.52</v>
      </c>
      <c r="F110" s="53" t="e">
        <f>#REF!</f>
        <v>#REF!</v>
      </c>
    </row>
    <row r="111" spans="1:6">
      <c r="A111" t="s">
        <v>71</v>
      </c>
      <c r="B111">
        <v>100</v>
      </c>
      <c r="C111" s="12">
        <v>47150</v>
      </c>
      <c r="D111" s="23">
        <v>27433.52</v>
      </c>
      <c r="E111" s="23">
        <f t="shared" si="1"/>
        <v>27433.52</v>
      </c>
      <c r="F111" s="53" t="e">
        <f>#REF!</f>
        <v>#REF!</v>
      </c>
    </row>
    <row r="112" spans="1:6">
      <c r="A112" t="s">
        <v>71</v>
      </c>
      <c r="B112">
        <v>101</v>
      </c>
      <c r="C112" s="12">
        <v>47178</v>
      </c>
      <c r="D112" s="23">
        <v>27433.52</v>
      </c>
      <c r="E112" s="23">
        <f t="shared" si="1"/>
        <v>27433.52</v>
      </c>
      <c r="F112" s="53" t="e">
        <f>#REF!</f>
        <v>#REF!</v>
      </c>
    </row>
    <row r="113" spans="1:6">
      <c r="A113" t="s">
        <v>71</v>
      </c>
      <c r="B113">
        <v>102</v>
      </c>
      <c r="C113" s="12">
        <v>47209</v>
      </c>
      <c r="D113" s="23">
        <v>27433.52</v>
      </c>
      <c r="E113" s="23">
        <f t="shared" si="1"/>
        <v>27433.52</v>
      </c>
      <c r="F113" s="53" t="e">
        <f>#REF!</f>
        <v>#REF!</v>
      </c>
    </row>
    <row r="114" spans="1:6">
      <c r="A114" t="s">
        <v>71</v>
      </c>
      <c r="B114">
        <v>103</v>
      </c>
      <c r="C114" s="12">
        <v>47239</v>
      </c>
      <c r="D114" s="23">
        <v>27433.52</v>
      </c>
      <c r="E114" s="23">
        <f t="shared" si="1"/>
        <v>27433.52</v>
      </c>
      <c r="F114" s="53" t="e">
        <f>#REF!</f>
        <v>#REF!</v>
      </c>
    </row>
    <row r="115" spans="1:6">
      <c r="A115" t="s">
        <v>71</v>
      </c>
      <c r="B115">
        <v>104</v>
      </c>
      <c r="C115" s="12">
        <v>47270</v>
      </c>
      <c r="D115" s="23">
        <v>27433.52</v>
      </c>
      <c r="E115" s="23">
        <f t="shared" si="1"/>
        <v>27433.52</v>
      </c>
      <c r="F115" s="53" t="e">
        <f>#REF!</f>
        <v>#REF!</v>
      </c>
    </row>
    <row r="116" spans="1:6">
      <c r="A116" t="s">
        <v>71</v>
      </c>
      <c r="B116">
        <v>105</v>
      </c>
      <c r="C116" s="12">
        <v>47300</v>
      </c>
      <c r="D116" s="23">
        <v>27433.52</v>
      </c>
      <c r="E116" s="23">
        <f t="shared" si="1"/>
        <v>27433.52</v>
      </c>
      <c r="F116" s="53" t="e">
        <f>#REF!</f>
        <v>#REF!</v>
      </c>
    </row>
    <row r="117" spans="1:6">
      <c r="A117" t="s">
        <v>71</v>
      </c>
      <c r="B117">
        <v>106</v>
      </c>
      <c r="C117" s="12">
        <v>47331</v>
      </c>
      <c r="D117" s="23">
        <v>27433.52</v>
      </c>
      <c r="E117" s="23">
        <f t="shared" si="1"/>
        <v>27433.52</v>
      </c>
      <c r="F117" s="53" t="e">
        <f>#REF!</f>
        <v>#REF!</v>
      </c>
    </row>
    <row r="118" spans="1:6">
      <c r="A118" t="s">
        <v>71</v>
      </c>
      <c r="B118">
        <v>107</v>
      </c>
      <c r="C118" s="12">
        <v>47362</v>
      </c>
      <c r="D118" s="23">
        <v>27433.52</v>
      </c>
      <c r="E118" s="23">
        <f t="shared" si="1"/>
        <v>27433.52</v>
      </c>
      <c r="F118" s="53" t="e">
        <f>#REF!</f>
        <v>#REF!</v>
      </c>
    </row>
    <row r="119" spans="1:6">
      <c r="A119" t="s">
        <v>71</v>
      </c>
      <c r="B119">
        <v>108</v>
      </c>
      <c r="C119" s="12">
        <v>47392</v>
      </c>
      <c r="D119" s="23">
        <v>27433.52</v>
      </c>
      <c r="E119" s="23">
        <f t="shared" si="1"/>
        <v>27433.52</v>
      </c>
      <c r="F119" s="53" t="e">
        <f>#REF!</f>
        <v>#REF!</v>
      </c>
    </row>
    <row r="120" spans="1:6">
      <c r="A120" t="s">
        <v>71</v>
      </c>
      <c r="B120">
        <v>109</v>
      </c>
      <c r="C120" s="12">
        <v>47423</v>
      </c>
      <c r="D120" s="23">
        <v>28393.69</v>
      </c>
      <c r="E120" s="23">
        <f t="shared" si="1"/>
        <v>28393.69</v>
      </c>
      <c r="F120" s="53" t="e">
        <f>#REF!</f>
        <v>#REF!</v>
      </c>
    </row>
    <row r="121" spans="1:6">
      <c r="A121" t="s">
        <v>71</v>
      </c>
      <c r="B121">
        <v>110</v>
      </c>
      <c r="C121" s="12">
        <v>47453</v>
      </c>
      <c r="D121" s="23">
        <v>28393.69</v>
      </c>
      <c r="E121" s="23">
        <f t="shared" si="1"/>
        <v>28393.69</v>
      </c>
      <c r="F121" s="53" t="e">
        <f>#REF!</f>
        <v>#REF!</v>
      </c>
    </row>
    <row r="122" spans="1:6">
      <c r="A122" t="s">
        <v>71</v>
      </c>
      <c r="B122">
        <v>111</v>
      </c>
      <c r="C122" s="12">
        <v>47484</v>
      </c>
      <c r="D122" s="23">
        <v>28393.69</v>
      </c>
      <c r="E122" s="23">
        <f t="shared" si="1"/>
        <v>28393.69</v>
      </c>
      <c r="F122" s="53" t="e">
        <f>#REF!</f>
        <v>#REF!</v>
      </c>
    </row>
    <row r="123" spans="1:6">
      <c r="A123" t="s">
        <v>71</v>
      </c>
      <c r="B123">
        <v>112</v>
      </c>
      <c r="C123" s="12">
        <v>47515</v>
      </c>
      <c r="D123" s="23">
        <v>28393.69</v>
      </c>
      <c r="E123" s="23">
        <f t="shared" si="1"/>
        <v>28393.69</v>
      </c>
      <c r="F123" s="53" t="e">
        <f>#REF!</f>
        <v>#REF!</v>
      </c>
    </row>
    <row r="124" spans="1:6">
      <c r="A124" t="s">
        <v>71</v>
      </c>
      <c r="B124">
        <v>113</v>
      </c>
      <c r="C124" s="12">
        <v>47543</v>
      </c>
      <c r="D124" s="23">
        <v>28393.69</v>
      </c>
      <c r="E124" s="23">
        <f t="shared" si="1"/>
        <v>28393.69</v>
      </c>
      <c r="F124" s="53" t="e">
        <f>#REF!</f>
        <v>#REF!</v>
      </c>
    </row>
    <row r="125" spans="1:6">
      <c r="A125" t="s">
        <v>71</v>
      </c>
      <c r="B125">
        <v>114</v>
      </c>
      <c r="C125" s="12">
        <v>47574</v>
      </c>
      <c r="D125" s="23">
        <v>28393.69</v>
      </c>
      <c r="E125" s="23">
        <f t="shared" si="1"/>
        <v>28393.69</v>
      </c>
      <c r="F125" s="53" t="e">
        <f>#REF!</f>
        <v>#REF!</v>
      </c>
    </row>
    <row r="126" spans="1:6">
      <c r="A126" t="s">
        <v>71</v>
      </c>
      <c r="B126">
        <v>115</v>
      </c>
      <c r="C126" s="12">
        <v>47604</v>
      </c>
      <c r="D126" s="23">
        <v>28393.69</v>
      </c>
      <c r="E126" s="23">
        <f t="shared" si="1"/>
        <v>28393.69</v>
      </c>
      <c r="F126" s="53" t="e">
        <f>#REF!</f>
        <v>#REF!</v>
      </c>
    </row>
    <row r="127" spans="1:6">
      <c r="A127" t="s">
        <v>71</v>
      </c>
      <c r="B127">
        <v>116</v>
      </c>
      <c r="C127" s="12">
        <v>47635</v>
      </c>
      <c r="D127" s="23">
        <v>28393.69</v>
      </c>
      <c r="E127" s="23">
        <f t="shared" si="1"/>
        <v>28393.69</v>
      </c>
      <c r="F127" s="53" t="e">
        <f>#REF!</f>
        <v>#REF!</v>
      </c>
    </row>
    <row r="128" spans="1:6">
      <c r="A128" t="s">
        <v>71</v>
      </c>
      <c r="B128">
        <v>117</v>
      </c>
      <c r="C128" s="12">
        <v>47665</v>
      </c>
      <c r="D128" s="23">
        <v>28393.69</v>
      </c>
      <c r="E128" s="23">
        <f t="shared" si="1"/>
        <v>28393.69</v>
      </c>
      <c r="F128" s="53" t="e">
        <f>#REF!</f>
        <v>#REF!</v>
      </c>
    </row>
    <row r="129" spans="1:6">
      <c r="A129" t="s">
        <v>71</v>
      </c>
      <c r="B129">
        <v>118</v>
      </c>
      <c r="C129" s="12">
        <v>47696</v>
      </c>
      <c r="D129" s="23">
        <v>28393.69</v>
      </c>
      <c r="E129" s="23">
        <f t="shared" si="1"/>
        <v>28393.69</v>
      </c>
      <c r="F129" s="53" t="e">
        <f>#REF!</f>
        <v>#REF!</v>
      </c>
    </row>
    <row r="130" spans="1:6">
      <c r="A130" t="s">
        <v>71</v>
      </c>
      <c r="B130">
        <v>119</v>
      </c>
      <c r="C130" s="12">
        <v>47727</v>
      </c>
      <c r="D130" s="23">
        <v>28393.69</v>
      </c>
      <c r="E130" s="23">
        <f t="shared" si="1"/>
        <v>28393.69</v>
      </c>
      <c r="F130" s="53" t="e">
        <f>#REF!</f>
        <v>#REF!</v>
      </c>
    </row>
    <row r="131" spans="1:6">
      <c r="A131" t="s">
        <v>71</v>
      </c>
      <c r="B131">
        <v>120</v>
      </c>
      <c r="C131" s="12">
        <v>47757</v>
      </c>
      <c r="D131" s="23">
        <v>28393.69</v>
      </c>
      <c r="E131" s="23">
        <f t="shared" si="1"/>
        <v>28393.69</v>
      </c>
      <c r="F131" s="53" t="e">
        <f>#REF!</f>
        <v>#REF!</v>
      </c>
    </row>
    <row r="132" spans="1:6">
      <c r="A132" t="s">
        <v>71</v>
      </c>
      <c r="B132">
        <v>121</v>
      </c>
      <c r="C132" s="12">
        <v>47788</v>
      </c>
      <c r="D132" s="23">
        <v>29387.47</v>
      </c>
      <c r="E132" s="23">
        <f t="shared" si="1"/>
        <v>29387.47</v>
      </c>
      <c r="F132" s="53" t="e">
        <f>#REF!</f>
        <v>#REF!</v>
      </c>
    </row>
    <row r="133" spans="1:6">
      <c r="A133" t="s">
        <v>71</v>
      </c>
      <c r="B133">
        <v>122</v>
      </c>
      <c r="C133" s="12">
        <v>47818</v>
      </c>
      <c r="D133" s="23">
        <v>29387.47</v>
      </c>
      <c r="E133" s="23">
        <f t="shared" si="1"/>
        <v>29387.47</v>
      </c>
      <c r="F133" s="53" t="e">
        <f>#REF!</f>
        <v>#REF!</v>
      </c>
    </row>
    <row r="134" spans="1:6">
      <c r="A134" t="s">
        <v>71</v>
      </c>
      <c r="B134">
        <v>123</v>
      </c>
      <c r="C134" s="12">
        <v>47849</v>
      </c>
      <c r="D134" s="23">
        <v>29387.47</v>
      </c>
      <c r="E134" s="23">
        <f t="shared" si="1"/>
        <v>29387.47</v>
      </c>
      <c r="F134" s="53" t="e">
        <f>#REF!</f>
        <v>#REF!</v>
      </c>
    </row>
    <row r="135" spans="1:6">
      <c r="A135" t="s">
        <v>71</v>
      </c>
      <c r="B135">
        <v>124</v>
      </c>
      <c r="C135" s="12">
        <v>47880</v>
      </c>
      <c r="D135" s="23">
        <v>29387.47</v>
      </c>
      <c r="E135" s="23">
        <f t="shared" si="1"/>
        <v>29387.47</v>
      </c>
      <c r="F135" s="53" t="e">
        <f>#REF!</f>
        <v>#REF!</v>
      </c>
    </row>
    <row r="136" spans="1:6">
      <c r="A136" t="s">
        <v>71</v>
      </c>
      <c r="B136">
        <v>125</v>
      </c>
      <c r="C136" s="12">
        <v>47908</v>
      </c>
      <c r="D136" s="23">
        <v>29387.47</v>
      </c>
      <c r="E136" s="23">
        <f t="shared" si="1"/>
        <v>29387.47</v>
      </c>
      <c r="F136" s="53" t="e">
        <f>#REF!</f>
        <v>#REF!</v>
      </c>
    </row>
    <row r="137" spans="1:6">
      <c r="A137" t="s">
        <v>71</v>
      </c>
      <c r="B137">
        <v>126</v>
      </c>
      <c r="C137" s="12">
        <v>47939</v>
      </c>
      <c r="D137" s="23">
        <v>29387.47</v>
      </c>
      <c r="E137" s="23">
        <f t="shared" si="1"/>
        <v>29387.47</v>
      </c>
      <c r="F137" s="53" t="e">
        <f>#REF!</f>
        <v>#REF!</v>
      </c>
    </row>
    <row r="138" spans="1:6">
      <c r="A138" t="s">
        <v>71</v>
      </c>
      <c r="B138">
        <v>127</v>
      </c>
      <c r="C138" s="12">
        <v>47969</v>
      </c>
      <c r="D138" s="23">
        <v>29387.47</v>
      </c>
      <c r="E138" s="23">
        <f t="shared" si="1"/>
        <v>29387.47</v>
      </c>
      <c r="F138" s="53" t="e">
        <f>#REF!</f>
        <v>#REF!</v>
      </c>
    </row>
    <row r="139" spans="1:6">
      <c r="A139" t="s">
        <v>71</v>
      </c>
      <c r="B139">
        <v>128</v>
      </c>
      <c r="C139" s="12">
        <v>48000</v>
      </c>
      <c r="D139" s="23">
        <v>29387.47</v>
      </c>
      <c r="E139" s="23">
        <f t="shared" si="1"/>
        <v>29387.47</v>
      </c>
      <c r="F139" s="53" t="e">
        <f>#REF!</f>
        <v>#REF!</v>
      </c>
    </row>
    <row r="140" spans="1:6">
      <c r="A140" t="s">
        <v>71</v>
      </c>
      <c r="B140">
        <v>129</v>
      </c>
      <c r="C140" s="12">
        <v>48030</v>
      </c>
      <c r="D140" s="23">
        <v>29387.47</v>
      </c>
      <c r="E140" s="23">
        <f t="shared" si="1"/>
        <v>29387.47</v>
      </c>
      <c r="F140" s="53" t="e">
        <f>#REF!</f>
        <v>#REF!</v>
      </c>
    </row>
    <row r="141" spans="1:6">
      <c r="A141" t="s">
        <v>71</v>
      </c>
      <c r="B141">
        <v>130</v>
      </c>
      <c r="C141" s="12">
        <v>48061</v>
      </c>
      <c r="D141" s="23">
        <v>29387.47</v>
      </c>
      <c r="E141" s="23">
        <f t="shared" ref="E141:E154" si="2">D141</f>
        <v>29387.47</v>
      </c>
      <c r="F141" s="53" t="e">
        <f>#REF!</f>
        <v>#REF!</v>
      </c>
    </row>
    <row r="142" spans="1:6">
      <c r="A142" t="s">
        <v>71</v>
      </c>
      <c r="B142">
        <v>131</v>
      </c>
      <c r="C142" s="12">
        <v>48092</v>
      </c>
      <c r="D142" s="23">
        <v>29387.47</v>
      </c>
      <c r="E142" s="23">
        <f t="shared" si="2"/>
        <v>29387.47</v>
      </c>
      <c r="F142" s="53" t="e">
        <f>#REF!</f>
        <v>#REF!</v>
      </c>
    </row>
    <row r="143" spans="1:6">
      <c r="A143" t="s">
        <v>71</v>
      </c>
      <c r="B143">
        <v>132</v>
      </c>
      <c r="C143" s="12">
        <v>48122</v>
      </c>
      <c r="D143" s="23">
        <v>29387.47</v>
      </c>
      <c r="E143" s="23">
        <f t="shared" si="2"/>
        <v>29387.47</v>
      </c>
      <c r="F143" s="53" t="e">
        <f>#REF!</f>
        <v>#REF!</v>
      </c>
    </row>
    <row r="144" spans="1:6">
      <c r="A144" t="s">
        <v>71</v>
      </c>
      <c r="B144">
        <v>133</v>
      </c>
      <c r="C144" s="12">
        <v>48153</v>
      </c>
      <c r="D144" s="23">
        <v>30416.04</v>
      </c>
      <c r="E144" s="23">
        <f t="shared" si="2"/>
        <v>30416.04</v>
      </c>
      <c r="F144" s="53" t="e">
        <f>#REF!</f>
        <v>#REF!</v>
      </c>
    </row>
    <row r="145" spans="1:6">
      <c r="A145" t="s">
        <v>71</v>
      </c>
      <c r="B145">
        <v>134</v>
      </c>
      <c r="C145" s="12">
        <v>48183</v>
      </c>
      <c r="D145" s="23">
        <v>30416.04</v>
      </c>
      <c r="E145" s="23">
        <f t="shared" si="2"/>
        <v>30416.04</v>
      </c>
      <c r="F145" s="53" t="e">
        <f>#REF!</f>
        <v>#REF!</v>
      </c>
    </row>
    <row r="146" spans="1:6">
      <c r="A146" t="s">
        <v>71</v>
      </c>
      <c r="B146">
        <v>135</v>
      </c>
      <c r="C146" s="12">
        <v>48214</v>
      </c>
      <c r="D146" s="23">
        <v>30416.04</v>
      </c>
      <c r="E146" s="23">
        <f t="shared" si="2"/>
        <v>30416.04</v>
      </c>
      <c r="F146" s="53" t="e">
        <f>#REF!</f>
        <v>#REF!</v>
      </c>
    </row>
    <row r="147" spans="1:6">
      <c r="A147" t="s">
        <v>71</v>
      </c>
      <c r="B147">
        <v>136</v>
      </c>
      <c r="C147" s="12">
        <v>48245</v>
      </c>
      <c r="D147" s="23">
        <v>30416.04</v>
      </c>
      <c r="E147" s="23">
        <f t="shared" si="2"/>
        <v>30416.04</v>
      </c>
      <c r="F147" s="53" t="e">
        <f>#REF!</f>
        <v>#REF!</v>
      </c>
    </row>
    <row r="148" spans="1:6">
      <c r="A148" t="s">
        <v>71</v>
      </c>
      <c r="B148">
        <v>137</v>
      </c>
      <c r="C148" s="12">
        <v>48274</v>
      </c>
      <c r="D148" s="23">
        <v>30416.04</v>
      </c>
      <c r="E148" s="23">
        <f t="shared" si="2"/>
        <v>30416.04</v>
      </c>
      <c r="F148" s="53" t="e">
        <f>#REF!</f>
        <v>#REF!</v>
      </c>
    </row>
    <row r="149" spans="1:6">
      <c r="A149" t="s">
        <v>71</v>
      </c>
      <c r="B149">
        <v>138</v>
      </c>
      <c r="C149" s="12">
        <v>48305</v>
      </c>
      <c r="D149" s="23">
        <v>30416.04</v>
      </c>
      <c r="E149" s="23">
        <f t="shared" si="2"/>
        <v>30416.04</v>
      </c>
      <c r="F149" s="53" t="e">
        <f>#REF!</f>
        <v>#REF!</v>
      </c>
    </row>
    <row r="150" spans="1:6">
      <c r="A150" t="s">
        <v>71</v>
      </c>
      <c r="B150">
        <v>139</v>
      </c>
      <c r="C150" s="12">
        <v>48335</v>
      </c>
      <c r="D150" s="23">
        <v>30416.04</v>
      </c>
      <c r="E150" s="23">
        <f t="shared" si="2"/>
        <v>30416.04</v>
      </c>
      <c r="F150" s="53" t="e">
        <f>#REF!</f>
        <v>#REF!</v>
      </c>
    </row>
    <row r="151" spans="1:6">
      <c r="A151" t="s">
        <v>71</v>
      </c>
      <c r="B151">
        <v>140</v>
      </c>
      <c r="C151" s="12">
        <v>48366</v>
      </c>
      <c r="D151" s="23">
        <v>30416.04</v>
      </c>
      <c r="E151" s="23">
        <f t="shared" si="2"/>
        <v>30416.04</v>
      </c>
      <c r="F151" s="53" t="e">
        <f>#REF!</f>
        <v>#REF!</v>
      </c>
    </row>
    <row r="152" spans="1:6">
      <c r="A152" t="s">
        <v>71</v>
      </c>
      <c r="B152">
        <v>141</v>
      </c>
      <c r="C152" s="12">
        <v>48396</v>
      </c>
      <c r="D152" s="23">
        <v>30416.04</v>
      </c>
      <c r="E152" s="23">
        <f t="shared" si="2"/>
        <v>30416.04</v>
      </c>
      <c r="F152" s="53" t="e">
        <f>#REF!</f>
        <v>#REF!</v>
      </c>
    </row>
    <row r="153" spans="1:6">
      <c r="A153" t="s">
        <v>71</v>
      </c>
      <c r="B153">
        <v>142</v>
      </c>
      <c r="C153" s="12">
        <v>48427</v>
      </c>
      <c r="D153" s="23">
        <v>30416.04</v>
      </c>
      <c r="E153" s="23">
        <f t="shared" si="2"/>
        <v>30416.04</v>
      </c>
      <c r="F153" s="53" t="e">
        <f>#REF!</f>
        <v>#REF!</v>
      </c>
    </row>
    <row r="154" spans="1:6">
      <c r="A154" t="s">
        <v>71</v>
      </c>
      <c r="B154">
        <v>143</v>
      </c>
      <c r="C154" s="12">
        <v>48458</v>
      </c>
      <c r="D154" s="23">
        <v>30416.04</v>
      </c>
      <c r="E154" s="23">
        <f t="shared" si="2"/>
        <v>30416.04</v>
      </c>
      <c r="F154" s="53" t="e">
        <f>#REF!</f>
        <v>#REF!</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3C928-56F7-4001-9D52-F0CD581C61BC}">
  <sheetPr>
    <tabColor rgb="FFFF0000"/>
  </sheetPr>
  <dimension ref="A2:N46"/>
  <sheetViews>
    <sheetView workbookViewId="0"/>
  </sheetViews>
  <sheetFormatPr defaultRowHeight="15"/>
  <cols>
    <col min="1" max="1" width="31.42578125" bestFit="1" customWidth="1"/>
    <col min="2" max="2" width="31.42578125" customWidth="1"/>
    <col min="3" max="3" width="15.140625" bestFit="1" customWidth="1"/>
    <col min="4" max="4" width="13.5703125" bestFit="1" customWidth="1"/>
    <col min="5" max="5" width="22.140625" customWidth="1"/>
    <col min="6" max="6" width="11.7109375" customWidth="1"/>
    <col min="7" max="7" width="26.140625" customWidth="1"/>
    <col min="8" max="8" width="15.5703125" style="22" bestFit="1" customWidth="1"/>
    <col min="9" max="9" width="18.42578125" bestFit="1" customWidth="1"/>
    <col min="10" max="10" width="19.28515625" bestFit="1" customWidth="1"/>
    <col min="11" max="11" width="19.7109375" bestFit="1" customWidth="1"/>
    <col min="12" max="12" width="16.42578125" bestFit="1" customWidth="1"/>
    <col min="13" max="13" width="10.5703125" bestFit="1" customWidth="1"/>
    <col min="14" max="14" width="24.42578125" bestFit="1" customWidth="1"/>
  </cols>
  <sheetData>
    <row r="2" spans="1:14">
      <c r="A2" t="s">
        <v>1</v>
      </c>
      <c r="B2" t="s">
        <v>66</v>
      </c>
      <c r="H2" s="13"/>
    </row>
    <row r="3" spans="1:14">
      <c r="A3" t="s">
        <v>6</v>
      </c>
      <c r="B3" s="12">
        <v>43617</v>
      </c>
      <c r="E3" s="14"/>
      <c r="H3" s="15"/>
    </row>
    <row r="4" spans="1:14">
      <c r="A4" t="s">
        <v>8</v>
      </c>
      <c r="B4">
        <v>30</v>
      </c>
      <c r="E4" s="14"/>
      <c r="G4" s="16"/>
      <c r="H4"/>
      <c r="I4" s="15"/>
    </row>
    <row r="5" spans="1:14">
      <c r="A5" t="s">
        <v>10</v>
      </c>
      <c r="B5" s="12">
        <f>EDATE(B3,B4-1)</f>
        <v>44501</v>
      </c>
      <c r="H5"/>
    </row>
    <row r="6" spans="1:14">
      <c r="A6" t="s">
        <v>67</v>
      </c>
      <c r="B6" s="17">
        <v>2000</v>
      </c>
      <c r="H6"/>
    </row>
    <row r="7" spans="1:14">
      <c r="A7" t="s">
        <v>12</v>
      </c>
      <c r="B7" s="18">
        <v>5.5E-2</v>
      </c>
      <c r="H7"/>
    </row>
    <row r="8" spans="1:14">
      <c r="A8" t="s">
        <v>15</v>
      </c>
      <c r="B8" s="19">
        <v>10000</v>
      </c>
      <c r="H8"/>
    </row>
    <row r="9" spans="1:14">
      <c r="A9" t="s">
        <v>16</v>
      </c>
      <c r="B9" s="19">
        <v>5000</v>
      </c>
      <c r="E9" s="14"/>
      <c r="H9" s="20"/>
    </row>
    <row r="10" spans="1:14">
      <c r="A10" t="s">
        <v>17</v>
      </c>
      <c r="B10" s="19">
        <v>6000</v>
      </c>
      <c r="E10" s="14"/>
      <c r="G10" s="21"/>
      <c r="H10" s="15"/>
      <c r="K10" s="13"/>
    </row>
    <row r="11" spans="1:14">
      <c r="A11" t="s">
        <v>72</v>
      </c>
      <c r="B11" s="19">
        <v>2000</v>
      </c>
      <c r="E11" s="14"/>
      <c r="G11" s="49"/>
      <c r="H11" s="50"/>
      <c r="I11" s="20"/>
    </row>
    <row r="12" spans="1:14">
      <c r="E12" s="14"/>
      <c r="G12" s="16"/>
      <c r="H12"/>
      <c r="I12" s="20"/>
    </row>
    <row r="13" spans="1:14">
      <c r="E13" s="14"/>
      <c r="G13" s="16"/>
      <c r="H13"/>
      <c r="I13" s="20"/>
    </row>
    <row r="14" spans="1:14">
      <c r="E14" s="14"/>
      <c r="H14" s="20"/>
    </row>
    <row r="15" spans="1:14">
      <c r="B15" t="s">
        <v>73</v>
      </c>
      <c r="C15" t="s">
        <v>25</v>
      </c>
      <c r="D15" t="s">
        <v>26</v>
      </c>
      <c r="E15" t="s">
        <v>27</v>
      </c>
      <c r="F15" t="s">
        <v>74</v>
      </c>
      <c r="G15" t="s">
        <v>7</v>
      </c>
      <c r="H15" s="22" t="s">
        <v>29</v>
      </c>
      <c r="I15" t="s">
        <v>30</v>
      </c>
      <c r="J15" t="s">
        <v>31</v>
      </c>
      <c r="K15" t="s">
        <v>75</v>
      </c>
      <c r="L15" t="s">
        <v>48</v>
      </c>
      <c r="M15" t="s">
        <v>34</v>
      </c>
    </row>
    <row r="16" spans="1:14">
      <c r="B16" t="s">
        <v>76</v>
      </c>
      <c r="C16" t="s">
        <v>70</v>
      </c>
      <c r="D16">
        <v>0</v>
      </c>
      <c r="E16" s="12">
        <f>B3</f>
        <v>43617</v>
      </c>
      <c r="F16" s="23">
        <v>0</v>
      </c>
      <c r="G16" s="23">
        <v>0</v>
      </c>
      <c r="H16" s="23">
        <v>0</v>
      </c>
      <c r="I16" s="23">
        <v>0</v>
      </c>
      <c r="J16" s="23">
        <f>NPV($B$7/12,F18:$F$46)+$B$11</f>
        <v>67049.285811165522</v>
      </c>
      <c r="K16" s="23">
        <f>L16</f>
        <v>76049.285811165522</v>
      </c>
      <c r="L16" s="23">
        <f>J16+B8+B9-B10</f>
        <v>76049.285811165522</v>
      </c>
      <c r="M16" s="23">
        <f>L16-J16</f>
        <v>9000</v>
      </c>
      <c r="N16">
        <f>SUM(F:F)/$B$4</f>
        <v>2400</v>
      </c>
    </row>
    <row r="17" spans="2:13">
      <c r="B17" t="s">
        <v>76</v>
      </c>
      <c r="C17" t="s">
        <v>71</v>
      </c>
      <c r="D17">
        <v>1</v>
      </c>
      <c r="E17" s="12">
        <f>E16</f>
        <v>43617</v>
      </c>
      <c r="F17" s="24">
        <f t="shared" ref="F17:F28" si="0">$B$6</f>
        <v>2000</v>
      </c>
      <c r="G17" s="23">
        <f t="shared" ref="G17:G46" si="1">SUM($F$17:$F$46,$M$16)/$B$4</f>
        <v>2700</v>
      </c>
      <c r="H17" s="23">
        <f t="shared" ref="H17:H46" si="2">(J16-$F17)/12*$B$7</f>
        <v>298.14255996784198</v>
      </c>
      <c r="I17" s="23">
        <f t="shared" ref="I17:I46" si="3">F17-H17</f>
        <v>1701.8574400321581</v>
      </c>
      <c r="J17" s="23">
        <f>NPV($B$7/12,F19:$F$46)+$F18</f>
        <v>65347.42837113337</v>
      </c>
      <c r="K17" s="23">
        <f t="shared" ref="K17:K46" si="4">-G17+H17</f>
        <v>-2401.8574400321581</v>
      </c>
      <c r="L17" s="23">
        <f t="shared" ref="L17:L46" si="5">L16+K17</f>
        <v>73647.42837113337</v>
      </c>
      <c r="M17" s="23">
        <f t="shared" ref="M17:M46" si="6">L17-J17</f>
        <v>8300</v>
      </c>
    </row>
    <row r="18" spans="2:13">
      <c r="B18" t="s">
        <v>76</v>
      </c>
      <c r="C18" t="s">
        <v>71</v>
      </c>
      <c r="D18">
        <v>2</v>
      </c>
      <c r="E18" s="12">
        <f t="shared" ref="E18:E46" si="7">EDATE(E17,1)</f>
        <v>43647</v>
      </c>
      <c r="F18" s="24">
        <f t="shared" si="0"/>
        <v>2000</v>
      </c>
      <c r="G18" s="23">
        <f t="shared" si="1"/>
        <v>2700</v>
      </c>
      <c r="H18" s="23">
        <f t="shared" si="2"/>
        <v>290.34238003436127</v>
      </c>
      <c r="I18" s="23">
        <f t="shared" si="3"/>
        <v>1709.6576199656388</v>
      </c>
      <c r="J18" s="23">
        <f>NPV($B$7/12,F20:$F$46)+$F19</f>
        <v>63637.770751167744</v>
      </c>
      <c r="K18" s="23">
        <f t="shared" si="4"/>
        <v>-2409.6576199656388</v>
      </c>
      <c r="L18" s="23">
        <f t="shared" si="5"/>
        <v>71237.770751167729</v>
      </c>
      <c r="M18" s="23">
        <f t="shared" si="6"/>
        <v>7599.9999999999854</v>
      </c>
    </row>
    <row r="19" spans="2:13">
      <c r="B19" t="s">
        <v>76</v>
      </c>
      <c r="C19" t="s">
        <v>71</v>
      </c>
      <c r="D19">
        <v>3</v>
      </c>
      <c r="E19" s="12">
        <f t="shared" si="7"/>
        <v>43678</v>
      </c>
      <c r="F19" s="24">
        <f t="shared" si="0"/>
        <v>2000</v>
      </c>
      <c r="G19" s="23">
        <f t="shared" si="1"/>
        <v>2700</v>
      </c>
      <c r="H19" s="23">
        <f t="shared" si="2"/>
        <v>282.50644927618549</v>
      </c>
      <c r="I19" s="23">
        <f t="shared" si="3"/>
        <v>1717.4935507238145</v>
      </c>
      <c r="J19" s="23">
        <f>NPV($B$7/12,F21:$F$46)+$F20</f>
        <v>61920.277200443918</v>
      </c>
      <c r="K19" s="23">
        <f t="shared" si="4"/>
        <v>-2417.4935507238147</v>
      </c>
      <c r="L19" s="23">
        <f t="shared" si="5"/>
        <v>68820.277200443918</v>
      </c>
      <c r="M19" s="23">
        <f t="shared" si="6"/>
        <v>6900</v>
      </c>
    </row>
    <row r="20" spans="2:13">
      <c r="B20" t="s">
        <v>76</v>
      </c>
      <c r="C20" t="s">
        <v>71</v>
      </c>
      <c r="D20">
        <v>4</v>
      </c>
      <c r="E20" s="12">
        <f t="shared" si="7"/>
        <v>43709</v>
      </c>
      <c r="F20" s="24">
        <f t="shared" si="0"/>
        <v>2000</v>
      </c>
      <c r="G20" s="23">
        <f t="shared" si="1"/>
        <v>2700</v>
      </c>
      <c r="H20" s="23">
        <f t="shared" si="2"/>
        <v>274.63460383536795</v>
      </c>
      <c r="I20" s="23">
        <f t="shared" si="3"/>
        <v>1725.3653961646321</v>
      </c>
      <c r="J20" s="23">
        <f>NPV($B$7/12,F22:$F$46)+$F21</f>
        <v>60194.911804279283</v>
      </c>
      <c r="K20" s="23">
        <f t="shared" si="4"/>
        <v>-2425.3653961646319</v>
      </c>
      <c r="L20" s="23">
        <f t="shared" si="5"/>
        <v>66394.911804279283</v>
      </c>
      <c r="M20" s="23">
        <f t="shared" si="6"/>
        <v>6200</v>
      </c>
    </row>
    <row r="21" spans="2:13">
      <c r="B21" t="s">
        <v>76</v>
      </c>
      <c r="C21" t="s">
        <v>71</v>
      </c>
      <c r="D21">
        <v>5</v>
      </c>
      <c r="E21" s="12">
        <f t="shared" si="7"/>
        <v>43739</v>
      </c>
      <c r="F21" s="24">
        <f t="shared" si="0"/>
        <v>2000</v>
      </c>
      <c r="G21" s="23">
        <f t="shared" si="1"/>
        <v>2700</v>
      </c>
      <c r="H21" s="23">
        <f t="shared" si="2"/>
        <v>266.72667910294672</v>
      </c>
      <c r="I21" s="23">
        <f t="shared" si="3"/>
        <v>1733.2733208970533</v>
      </c>
      <c r="J21" s="23">
        <f>NPV($B$7/12,F23:$F$46)+$F22</f>
        <v>58461.638483382238</v>
      </c>
      <c r="K21" s="23">
        <f t="shared" si="4"/>
        <v>-2433.2733208970531</v>
      </c>
      <c r="L21" s="23">
        <f t="shared" si="5"/>
        <v>63961.63848338223</v>
      </c>
      <c r="M21" s="23">
        <f t="shared" si="6"/>
        <v>5499.9999999999927</v>
      </c>
    </row>
    <row r="22" spans="2:13">
      <c r="B22" t="s">
        <v>76</v>
      </c>
      <c r="C22" t="s">
        <v>71</v>
      </c>
      <c r="D22">
        <v>6</v>
      </c>
      <c r="E22" s="12">
        <f t="shared" si="7"/>
        <v>43770</v>
      </c>
      <c r="F22" s="24">
        <f t="shared" si="0"/>
        <v>2000</v>
      </c>
      <c r="G22" s="23">
        <f t="shared" si="1"/>
        <v>2700</v>
      </c>
      <c r="H22" s="23">
        <f t="shared" si="2"/>
        <v>258.78250971550193</v>
      </c>
      <c r="I22" s="23">
        <f t="shared" si="3"/>
        <v>1741.2174902844981</v>
      </c>
      <c r="J22" s="23">
        <f>NPV($B$7/12,F24:$F$46)+$F23</f>
        <v>56720.420993097738</v>
      </c>
      <c r="K22" s="23">
        <f t="shared" si="4"/>
        <v>-2441.2174902844981</v>
      </c>
      <c r="L22" s="23">
        <f t="shared" si="5"/>
        <v>61520.42099309773</v>
      </c>
      <c r="M22" s="23">
        <f t="shared" si="6"/>
        <v>4799.9999999999927</v>
      </c>
    </row>
    <row r="23" spans="2:13">
      <c r="B23" t="s">
        <v>76</v>
      </c>
      <c r="C23" t="s">
        <v>71</v>
      </c>
      <c r="D23">
        <v>7</v>
      </c>
      <c r="E23" s="12">
        <f t="shared" si="7"/>
        <v>43800</v>
      </c>
      <c r="F23" s="24">
        <f t="shared" si="0"/>
        <v>2000</v>
      </c>
      <c r="G23" s="23">
        <f t="shared" si="1"/>
        <v>2700</v>
      </c>
      <c r="H23" s="23">
        <f t="shared" si="2"/>
        <v>250.80192955169798</v>
      </c>
      <c r="I23" s="23">
        <f t="shared" si="3"/>
        <v>1749.1980704483021</v>
      </c>
      <c r="J23" s="23">
        <f>NPV($B$7/12,F25:$F$46)+$F24</f>
        <v>54971.222922649453</v>
      </c>
      <c r="K23" s="23">
        <f t="shared" si="4"/>
        <v>-2449.1980704483021</v>
      </c>
      <c r="L23" s="23">
        <f t="shared" si="5"/>
        <v>59071.222922649431</v>
      </c>
      <c r="M23" s="23">
        <f t="shared" si="6"/>
        <v>4099.9999999999782</v>
      </c>
    </row>
    <row r="24" spans="2:13">
      <c r="B24" t="s">
        <v>76</v>
      </c>
      <c r="C24" t="s">
        <v>71</v>
      </c>
      <c r="D24">
        <v>8</v>
      </c>
      <c r="E24" s="12">
        <f t="shared" si="7"/>
        <v>43831</v>
      </c>
      <c r="F24" s="24">
        <f t="shared" si="0"/>
        <v>2000</v>
      </c>
      <c r="G24" s="23">
        <f t="shared" si="1"/>
        <v>2700</v>
      </c>
      <c r="H24" s="23">
        <f t="shared" si="2"/>
        <v>242.78477172881</v>
      </c>
      <c r="I24" s="23">
        <f t="shared" si="3"/>
        <v>1757.21522827119</v>
      </c>
      <c r="J24" s="23">
        <f>NPV($B$7/12,F26:$F$46)+$F25</f>
        <v>53214.007694378248</v>
      </c>
      <c r="K24" s="23">
        <f t="shared" si="4"/>
        <v>-2457.21522827119</v>
      </c>
      <c r="L24" s="23">
        <f t="shared" si="5"/>
        <v>56614.007694378241</v>
      </c>
      <c r="M24" s="23">
        <f t="shared" si="6"/>
        <v>3399.9999999999927</v>
      </c>
    </row>
    <row r="25" spans="2:13">
      <c r="B25" t="s">
        <v>76</v>
      </c>
      <c r="C25" t="s">
        <v>71</v>
      </c>
      <c r="D25">
        <v>9</v>
      </c>
      <c r="E25" s="12">
        <f t="shared" si="7"/>
        <v>43862</v>
      </c>
      <c r="F25" s="24">
        <f t="shared" si="0"/>
        <v>2000</v>
      </c>
      <c r="G25" s="23">
        <f t="shared" si="1"/>
        <v>2700</v>
      </c>
      <c r="H25" s="23">
        <f t="shared" si="2"/>
        <v>234.73086859923364</v>
      </c>
      <c r="I25" s="23">
        <f t="shared" si="3"/>
        <v>1765.2691314007664</v>
      </c>
      <c r="J25" s="23">
        <f>NPV($B$7/12,F27:$F$46)+$F26</f>
        <v>51448.738562977487</v>
      </c>
      <c r="K25" s="23">
        <f t="shared" si="4"/>
        <v>-2465.2691314007661</v>
      </c>
      <c r="L25" s="23">
        <f t="shared" si="5"/>
        <v>54148.738562977473</v>
      </c>
      <c r="M25" s="23">
        <f t="shared" si="6"/>
        <v>2699.9999999999854</v>
      </c>
    </row>
    <row r="26" spans="2:13">
      <c r="B26" t="s">
        <v>76</v>
      </c>
      <c r="C26" t="s">
        <v>71</v>
      </c>
      <c r="D26">
        <v>10</v>
      </c>
      <c r="E26" s="12">
        <f t="shared" si="7"/>
        <v>43891</v>
      </c>
      <c r="F26" s="24">
        <f t="shared" si="0"/>
        <v>2000</v>
      </c>
      <c r="G26" s="23">
        <f t="shared" si="1"/>
        <v>2700</v>
      </c>
      <c r="H26" s="23">
        <f t="shared" si="2"/>
        <v>226.64005174698016</v>
      </c>
      <c r="I26" s="23">
        <f t="shared" si="3"/>
        <v>1773.3599482530199</v>
      </c>
      <c r="J26" s="23">
        <f>NPV($B$7/12,F28:$F$46)+$F27</f>
        <v>49675.378614724475</v>
      </c>
      <c r="K26" s="23">
        <f t="shared" si="4"/>
        <v>-2473.3599482530199</v>
      </c>
      <c r="L26" s="23">
        <f t="shared" si="5"/>
        <v>51675.378614724454</v>
      </c>
      <c r="M26" s="23">
        <f t="shared" si="6"/>
        <v>1999.9999999999782</v>
      </c>
    </row>
    <row r="27" spans="2:13">
      <c r="B27" t="s">
        <v>76</v>
      </c>
      <c r="C27" t="s">
        <v>71</v>
      </c>
      <c r="D27">
        <v>11</v>
      </c>
      <c r="E27" s="12">
        <f t="shared" si="7"/>
        <v>43922</v>
      </c>
      <c r="F27" s="24">
        <f t="shared" si="0"/>
        <v>2000</v>
      </c>
      <c r="G27" s="23">
        <f t="shared" si="1"/>
        <v>2700</v>
      </c>
      <c r="H27" s="23">
        <f t="shared" si="2"/>
        <v>218.51215198415386</v>
      </c>
      <c r="I27" s="23">
        <f t="shared" si="3"/>
        <v>1781.4878480158461</v>
      </c>
      <c r="J27" s="23">
        <f>NPV($B$7/12,F29:$F$46)+$F28</f>
        <v>47893.890766708631</v>
      </c>
      <c r="K27" s="23">
        <f t="shared" si="4"/>
        <v>-2481.4878480158463</v>
      </c>
      <c r="L27" s="23">
        <f t="shared" si="5"/>
        <v>49193.89076670861</v>
      </c>
      <c r="M27" s="23">
        <f t="shared" si="6"/>
        <v>1299.9999999999782</v>
      </c>
    </row>
    <row r="28" spans="2:13">
      <c r="B28" t="s">
        <v>76</v>
      </c>
      <c r="C28" t="s">
        <v>71</v>
      </c>
      <c r="D28">
        <v>12</v>
      </c>
      <c r="E28" s="12">
        <f t="shared" si="7"/>
        <v>43952</v>
      </c>
      <c r="F28" s="24">
        <f t="shared" si="0"/>
        <v>2000</v>
      </c>
      <c r="G28" s="23">
        <f t="shared" si="1"/>
        <v>2700</v>
      </c>
      <c r="H28" s="23">
        <f t="shared" si="2"/>
        <v>210.34699934741457</v>
      </c>
      <c r="I28" s="23">
        <f t="shared" si="3"/>
        <v>1789.6530006525854</v>
      </c>
      <c r="J28" s="23">
        <f>NPV($B$7/12,F30:$F$46)+$F29</f>
        <v>46104.237766056045</v>
      </c>
      <c r="K28" s="23">
        <f t="shared" si="4"/>
        <v>-2489.6530006525854</v>
      </c>
      <c r="L28" s="23">
        <f t="shared" si="5"/>
        <v>46704.237766056023</v>
      </c>
      <c r="M28" s="23">
        <f t="shared" si="6"/>
        <v>599.99999999997817</v>
      </c>
    </row>
    <row r="29" spans="2:13">
      <c r="B29" t="s">
        <v>76</v>
      </c>
      <c r="C29" t="s">
        <v>71</v>
      </c>
      <c r="D29">
        <v>13</v>
      </c>
      <c r="E29" s="12">
        <f t="shared" si="7"/>
        <v>43983</v>
      </c>
      <c r="F29" s="24">
        <v>2500</v>
      </c>
      <c r="G29" s="23">
        <f t="shared" si="1"/>
        <v>2700</v>
      </c>
      <c r="H29" s="23">
        <f t="shared" si="2"/>
        <v>199.85275642775687</v>
      </c>
      <c r="I29" s="23">
        <f t="shared" si="3"/>
        <v>2300.147243572243</v>
      </c>
      <c r="J29" s="23">
        <f>NPV($B$7/12,F31:$F$46)+$F30</f>
        <v>43804.090522483799</v>
      </c>
      <c r="K29" s="23">
        <f t="shared" si="4"/>
        <v>-2500.147243572243</v>
      </c>
      <c r="L29" s="23">
        <f t="shared" si="5"/>
        <v>44204.090522483777</v>
      </c>
      <c r="M29" s="23">
        <f t="shared" si="6"/>
        <v>399.99999999997817</v>
      </c>
    </row>
    <row r="30" spans="2:13">
      <c r="B30" t="s">
        <v>76</v>
      </c>
      <c r="C30" t="s">
        <v>71</v>
      </c>
      <c r="D30">
        <v>14</v>
      </c>
      <c r="E30" s="12">
        <f t="shared" si="7"/>
        <v>44013</v>
      </c>
      <c r="F30" s="24">
        <f t="shared" ref="F30:F40" si="8">F29</f>
        <v>2500</v>
      </c>
      <c r="G30" s="23">
        <f t="shared" si="1"/>
        <v>2700</v>
      </c>
      <c r="H30" s="23">
        <f t="shared" si="2"/>
        <v>189.31041489471741</v>
      </c>
      <c r="I30" s="23">
        <f t="shared" si="3"/>
        <v>2310.6895851052827</v>
      </c>
      <c r="J30" s="23">
        <f>NPV($B$7/12,F32:$F$46)+$F31</f>
        <v>41493.400937378523</v>
      </c>
      <c r="K30" s="23">
        <f t="shared" si="4"/>
        <v>-2510.6895851052827</v>
      </c>
      <c r="L30" s="23">
        <f t="shared" si="5"/>
        <v>41693.400937378494</v>
      </c>
      <c r="M30" s="23">
        <f t="shared" si="6"/>
        <v>199.9999999999709</v>
      </c>
    </row>
    <row r="31" spans="2:13">
      <c r="B31" t="s">
        <v>76</v>
      </c>
      <c r="C31" t="s">
        <v>71</v>
      </c>
      <c r="D31">
        <v>15</v>
      </c>
      <c r="E31" s="12">
        <f t="shared" si="7"/>
        <v>44044</v>
      </c>
      <c r="F31" s="24">
        <f t="shared" si="8"/>
        <v>2500</v>
      </c>
      <c r="G31" s="23">
        <f t="shared" si="1"/>
        <v>2700</v>
      </c>
      <c r="H31" s="23">
        <f t="shared" si="2"/>
        <v>178.71975429631823</v>
      </c>
      <c r="I31" s="23">
        <f t="shared" si="3"/>
        <v>2321.2802457036819</v>
      </c>
      <c r="J31" s="23">
        <f>NPV($B$7/12,F33:$F$46)+$F32</f>
        <v>39172.120691674842</v>
      </c>
      <c r="K31" s="23">
        <f t="shared" si="4"/>
        <v>-2521.2802457036819</v>
      </c>
      <c r="L31" s="23">
        <f t="shared" si="5"/>
        <v>39172.120691674812</v>
      </c>
      <c r="M31" s="23">
        <f t="shared" si="6"/>
        <v>0</v>
      </c>
    </row>
    <row r="32" spans="2:13">
      <c r="B32" t="s">
        <v>76</v>
      </c>
      <c r="C32" t="s">
        <v>71</v>
      </c>
      <c r="D32">
        <v>16</v>
      </c>
      <c r="E32" s="12">
        <f t="shared" si="7"/>
        <v>44075</v>
      </c>
      <c r="F32" s="24">
        <f t="shared" si="8"/>
        <v>2500</v>
      </c>
      <c r="G32" s="23">
        <f t="shared" si="1"/>
        <v>2700</v>
      </c>
      <c r="H32" s="23">
        <f t="shared" si="2"/>
        <v>168.08055317017636</v>
      </c>
      <c r="I32" s="23">
        <f t="shared" si="3"/>
        <v>2331.9194468298238</v>
      </c>
      <c r="J32" s="23">
        <f>NPV($B$7/12,F34:$F$46)+$F33</f>
        <v>36840.201244845011</v>
      </c>
      <c r="K32" s="23">
        <f t="shared" si="4"/>
        <v>-2531.9194468298238</v>
      </c>
      <c r="L32" s="23">
        <f t="shared" si="5"/>
        <v>36640.20124484499</v>
      </c>
      <c r="M32" s="23">
        <f t="shared" si="6"/>
        <v>-200.00000000002183</v>
      </c>
    </row>
    <row r="33" spans="2:13">
      <c r="B33" t="s">
        <v>76</v>
      </c>
      <c r="C33" t="s">
        <v>71</v>
      </c>
      <c r="D33">
        <v>17</v>
      </c>
      <c r="E33" s="12">
        <f t="shared" si="7"/>
        <v>44105</v>
      </c>
      <c r="F33" s="24">
        <f t="shared" si="8"/>
        <v>2500</v>
      </c>
      <c r="G33" s="23">
        <f t="shared" si="1"/>
        <v>2700</v>
      </c>
      <c r="H33" s="23">
        <f t="shared" si="2"/>
        <v>157.39258903887298</v>
      </c>
      <c r="I33" s="23">
        <f t="shared" si="3"/>
        <v>2342.6074109611272</v>
      </c>
      <c r="J33" s="23">
        <f>NPV($B$7/12,F35:$F$46)+$F34</f>
        <v>34497.59383388389</v>
      </c>
      <c r="K33" s="23">
        <f t="shared" si="4"/>
        <v>-2542.6074109611272</v>
      </c>
      <c r="L33" s="23">
        <f t="shared" si="5"/>
        <v>34097.59383388386</v>
      </c>
      <c r="M33" s="23">
        <f t="shared" si="6"/>
        <v>-400.0000000000291</v>
      </c>
    </row>
    <row r="34" spans="2:13">
      <c r="B34" t="s">
        <v>76</v>
      </c>
      <c r="C34" t="s">
        <v>71</v>
      </c>
      <c r="D34">
        <v>18</v>
      </c>
      <c r="E34" s="12">
        <f t="shared" si="7"/>
        <v>44136</v>
      </c>
      <c r="F34" s="24">
        <f t="shared" si="8"/>
        <v>2500</v>
      </c>
      <c r="G34" s="23">
        <f t="shared" si="1"/>
        <v>2700</v>
      </c>
      <c r="H34" s="23">
        <f t="shared" si="2"/>
        <v>146.65563840530118</v>
      </c>
      <c r="I34" s="23">
        <f t="shared" si="3"/>
        <v>2353.344361594699</v>
      </c>
      <c r="J34" s="23">
        <f>NPV($B$7/12,F36:$F$46)+$F35</f>
        <v>32144.249472289193</v>
      </c>
      <c r="K34" s="23">
        <f t="shared" si="4"/>
        <v>-2553.344361594699</v>
      </c>
      <c r="L34" s="23">
        <f t="shared" si="5"/>
        <v>31544.249472289161</v>
      </c>
      <c r="M34" s="23">
        <f t="shared" si="6"/>
        <v>-600.00000000003274</v>
      </c>
    </row>
    <row r="35" spans="2:13">
      <c r="B35" t="s">
        <v>76</v>
      </c>
      <c r="C35" t="s">
        <v>71</v>
      </c>
      <c r="D35">
        <v>19</v>
      </c>
      <c r="E35" s="12">
        <f t="shared" si="7"/>
        <v>44166</v>
      </c>
      <c r="F35" s="24">
        <f t="shared" si="8"/>
        <v>2500</v>
      </c>
      <c r="G35" s="23">
        <f t="shared" si="1"/>
        <v>2700</v>
      </c>
      <c r="H35" s="23">
        <f t="shared" si="2"/>
        <v>135.86947674799214</v>
      </c>
      <c r="I35" s="23">
        <f t="shared" si="3"/>
        <v>2364.1305232520081</v>
      </c>
      <c r="J35" s="23">
        <f>NPV($B$7/12,F37:$F$46)+$F36</f>
        <v>29780.118949037191</v>
      </c>
      <c r="K35" s="23">
        <f t="shared" si="4"/>
        <v>-2564.1305232520081</v>
      </c>
      <c r="L35" s="23">
        <f t="shared" si="5"/>
        <v>28980.118949037154</v>
      </c>
      <c r="M35" s="23">
        <f t="shared" si="6"/>
        <v>-800.00000000003638</v>
      </c>
    </row>
    <row r="36" spans="2:13">
      <c r="B36" t="s">
        <v>76</v>
      </c>
      <c r="C36" t="s">
        <v>71</v>
      </c>
      <c r="D36">
        <v>20</v>
      </c>
      <c r="E36" s="12">
        <f t="shared" si="7"/>
        <v>44197</v>
      </c>
      <c r="F36" s="24">
        <f t="shared" si="8"/>
        <v>2500</v>
      </c>
      <c r="G36" s="23">
        <f t="shared" si="1"/>
        <v>2700</v>
      </c>
      <c r="H36" s="23">
        <f t="shared" si="2"/>
        <v>125.03387851642047</v>
      </c>
      <c r="I36" s="23">
        <f t="shared" si="3"/>
        <v>2374.9661214835796</v>
      </c>
      <c r="J36" s="23">
        <f>NPV($B$7/12,F38:$F$46)+$F37</f>
        <v>27405.152827553611</v>
      </c>
      <c r="K36" s="23">
        <f t="shared" si="4"/>
        <v>-2574.9661214835796</v>
      </c>
      <c r="L36" s="23">
        <f t="shared" si="5"/>
        <v>26405.152827553575</v>
      </c>
      <c r="M36" s="23">
        <f t="shared" si="6"/>
        <v>-1000.0000000000364</v>
      </c>
    </row>
    <row r="37" spans="2:13">
      <c r="B37" t="s">
        <v>76</v>
      </c>
      <c r="C37" t="s">
        <v>71</v>
      </c>
      <c r="D37">
        <v>21</v>
      </c>
      <c r="E37" s="12">
        <f t="shared" si="7"/>
        <v>44228</v>
      </c>
      <c r="F37" s="24">
        <f t="shared" si="8"/>
        <v>2500</v>
      </c>
      <c r="G37" s="23">
        <f t="shared" si="1"/>
        <v>2700</v>
      </c>
      <c r="H37" s="23">
        <f t="shared" si="2"/>
        <v>114.14861712628739</v>
      </c>
      <c r="I37" s="23">
        <f t="shared" si="3"/>
        <v>2385.8513828737127</v>
      </c>
      <c r="J37" s="23">
        <f>NPV($B$7/12,F39:$F$46)+$F38</f>
        <v>25019.301444679895</v>
      </c>
      <c r="K37" s="23">
        <f t="shared" si="4"/>
        <v>-2585.8513828737127</v>
      </c>
      <c r="L37" s="23">
        <f t="shared" si="5"/>
        <v>23819.301444679862</v>
      </c>
      <c r="M37" s="23">
        <f t="shared" si="6"/>
        <v>-1200.0000000000327</v>
      </c>
    </row>
    <row r="38" spans="2:13">
      <c r="B38" t="s">
        <v>76</v>
      </c>
      <c r="C38" t="s">
        <v>71</v>
      </c>
      <c r="D38">
        <v>22</v>
      </c>
      <c r="E38" s="12">
        <f t="shared" si="7"/>
        <v>44256</v>
      </c>
      <c r="F38" s="24">
        <f t="shared" si="8"/>
        <v>2500</v>
      </c>
      <c r="G38" s="23">
        <f t="shared" si="1"/>
        <v>2700</v>
      </c>
      <c r="H38" s="23">
        <f t="shared" si="2"/>
        <v>103.21346495478285</v>
      </c>
      <c r="I38" s="23">
        <f t="shared" si="3"/>
        <v>2396.7865350452171</v>
      </c>
      <c r="J38" s="23">
        <f>NPV($B$7/12,F40:$F$46)+$F39</f>
        <v>22622.514909634679</v>
      </c>
      <c r="K38" s="23">
        <f t="shared" si="4"/>
        <v>-2596.7865350452171</v>
      </c>
      <c r="L38" s="23">
        <f t="shared" si="5"/>
        <v>21222.514909634647</v>
      </c>
      <c r="M38" s="23">
        <f t="shared" si="6"/>
        <v>-1400.0000000000327</v>
      </c>
    </row>
    <row r="39" spans="2:13">
      <c r="B39" t="s">
        <v>76</v>
      </c>
      <c r="C39" t="s">
        <v>71</v>
      </c>
      <c r="D39">
        <v>23</v>
      </c>
      <c r="E39" s="12">
        <f t="shared" si="7"/>
        <v>44287</v>
      </c>
      <c r="F39" s="24">
        <f t="shared" si="8"/>
        <v>2500</v>
      </c>
      <c r="G39" s="23">
        <f t="shared" si="1"/>
        <v>2700</v>
      </c>
      <c r="H39" s="23">
        <f t="shared" si="2"/>
        <v>92.228193335825623</v>
      </c>
      <c r="I39" s="23">
        <f t="shared" si="3"/>
        <v>2407.7718066641742</v>
      </c>
      <c r="J39" s="23">
        <f>NPV($B$7/12,F41:$F$46)+$F40</f>
        <v>20214.743102970508</v>
      </c>
      <c r="K39" s="23">
        <f t="shared" si="4"/>
        <v>-2607.7718066641742</v>
      </c>
      <c r="L39" s="23">
        <f t="shared" si="5"/>
        <v>18614.743102970471</v>
      </c>
      <c r="M39" s="23">
        <f t="shared" si="6"/>
        <v>-1600.0000000000364</v>
      </c>
    </row>
    <row r="40" spans="2:13">
      <c r="B40" t="s">
        <v>76</v>
      </c>
      <c r="C40" t="s">
        <v>71</v>
      </c>
      <c r="D40">
        <v>24</v>
      </c>
      <c r="E40" s="12">
        <f t="shared" si="7"/>
        <v>44317</v>
      </c>
      <c r="F40" s="24">
        <f t="shared" si="8"/>
        <v>2500</v>
      </c>
      <c r="G40" s="23">
        <f t="shared" si="1"/>
        <v>2700</v>
      </c>
      <c r="H40" s="23">
        <f t="shared" si="2"/>
        <v>81.192572555281487</v>
      </c>
      <c r="I40" s="23">
        <f t="shared" si="3"/>
        <v>2418.8074274447185</v>
      </c>
      <c r="J40" s="23">
        <f>NPV($B$7/12,F42:$F$46)+$F41</f>
        <v>17795.93567552579</v>
      </c>
      <c r="K40" s="23">
        <f t="shared" si="4"/>
        <v>-2618.8074274447185</v>
      </c>
      <c r="L40" s="23">
        <f t="shared" si="5"/>
        <v>15995.935675525752</v>
      </c>
      <c r="M40" s="23">
        <f t="shared" si="6"/>
        <v>-1800.0000000000382</v>
      </c>
    </row>
    <row r="41" spans="2:13">
      <c r="B41" t="s">
        <v>76</v>
      </c>
      <c r="C41" t="s">
        <v>71</v>
      </c>
      <c r="D41">
        <v>25</v>
      </c>
      <c r="E41" s="12">
        <f t="shared" si="7"/>
        <v>44348</v>
      </c>
      <c r="F41" s="24">
        <v>3000</v>
      </c>
      <c r="G41" s="23">
        <f t="shared" si="1"/>
        <v>2700</v>
      </c>
      <c r="H41" s="23">
        <f t="shared" si="2"/>
        <v>67.814705179493203</v>
      </c>
      <c r="I41" s="23">
        <f t="shared" si="3"/>
        <v>2932.1852948205069</v>
      </c>
      <c r="J41" s="23">
        <f>NPV($B$7/12,F43:$F$46)+$F42</f>
        <v>14863.750380705284</v>
      </c>
      <c r="K41" s="23">
        <f t="shared" si="4"/>
        <v>-2632.1852948205069</v>
      </c>
      <c r="L41" s="23">
        <f t="shared" si="5"/>
        <v>13363.750380705245</v>
      </c>
      <c r="M41" s="23">
        <f t="shared" si="6"/>
        <v>-1500.0000000000382</v>
      </c>
    </row>
    <row r="42" spans="2:13">
      <c r="B42" t="s">
        <v>76</v>
      </c>
      <c r="C42" t="s">
        <v>71</v>
      </c>
      <c r="D42">
        <v>26</v>
      </c>
      <c r="E42" s="12">
        <f t="shared" si="7"/>
        <v>44378</v>
      </c>
      <c r="F42" s="24">
        <f>F41</f>
        <v>3000</v>
      </c>
      <c r="G42" s="23">
        <f t="shared" si="1"/>
        <v>2700</v>
      </c>
      <c r="H42" s="23">
        <f t="shared" si="2"/>
        <v>54.375522578232555</v>
      </c>
      <c r="I42" s="23">
        <f t="shared" si="3"/>
        <v>2945.6244774217676</v>
      </c>
      <c r="J42" s="23">
        <f>NPV($B$7/12,F44:$F$46)+$F43</f>
        <v>11918.125903283517</v>
      </c>
      <c r="K42" s="23">
        <f t="shared" si="4"/>
        <v>-2645.6244774217676</v>
      </c>
      <c r="L42" s="23">
        <f t="shared" si="5"/>
        <v>10718.125903283479</v>
      </c>
      <c r="M42" s="23">
        <f t="shared" si="6"/>
        <v>-1200.0000000000382</v>
      </c>
    </row>
    <row r="43" spans="2:13">
      <c r="B43" t="s">
        <v>76</v>
      </c>
      <c r="C43" t="s">
        <v>71</v>
      </c>
      <c r="D43">
        <v>27</v>
      </c>
      <c r="E43" s="12">
        <f t="shared" si="7"/>
        <v>44409</v>
      </c>
      <c r="F43" s="24">
        <f>F42</f>
        <v>3000</v>
      </c>
      <c r="G43" s="23">
        <f t="shared" si="1"/>
        <v>2700</v>
      </c>
      <c r="H43" s="23">
        <f t="shared" si="2"/>
        <v>40.874743723382785</v>
      </c>
      <c r="I43" s="23">
        <f t="shared" si="3"/>
        <v>2959.1252562766172</v>
      </c>
      <c r="J43" s="23">
        <f>NPV($B$7/12,F45:$F$46)+$F44</f>
        <v>8959.0006470069002</v>
      </c>
      <c r="K43" s="23">
        <f t="shared" si="4"/>
        <v>-2659.1252562766172</v>
      </c>
      <c r="L43" s="23">
        <f t="shared" si="5"/>
        <v>8059.000647006862</v>
      </c>
      <c r="M43" s="23">
        <f t="shared" si="6"/>
        <v>-900.0000000000382</v>
      </c>
    </row>
    <row r="44" spans="2:13">
      <c r="B44" t="s">
        <v>76</v>
      </c>
      <c r="C44" t="s">
        <v>71</v>
      </c>
      <c r="D44">
        <v>28</v>
      </c>
      <c r="E44" s="12">
        <f t="shared" si="7"/>
        <v>44440</v>
      </c>
      <c r="F44" s="24">
        <f>F43</f>
        <v>3000</v>
      </c>
      <c r="G44" s="23">
        <f t="shared" si="1"/>
        <v>2700</v>
      </c>
      <c r="H44" s="23">
        <f t="shared" si="2"/>
        <v>27.312086298781626</v>
      </c>
      <c r="I44" s="23">
        <f t="shared" si="3"/>
        <v>2972.6879137012183</v>
      </c>
      <c r="J44" s="23">
        <f>NPV($B$7/12,F46:$F$46)+$F45</f>
        <v>5986.3127333056818</v>
      </c>
      <c r="K44" s="23">
        <f t="shared" si="4"/>
        <v>-2672.6879137012183</v>
      </c>
      <c r="L44" s="23">
        <f t="shared" si="5"/>
        <v>5386.3127333056436</v>
      </c>
      <c r="M44" s="23">
        <f t="shared" si="6"/>
        <v>-600.0000000000382</v>
      </c>
    </row>
    <row r="45" spans="2:13">
      <c r="B45" t="s">
        <v>76</v>
      </c>
      <c r="C45" t="s">
        <v>71</v>
      </c>
      <c r="D45">
        <v>29</v>
      </c>
      <c r="E45" s="12">
        <f t="shared" si="7"/>
        <v>44470</v>
      </c>
      <c r="F45" s="24">
        <f>F44</f>
        <v>3000</v>
      </c>
      <c r="G45" s="23">
        <f t="shared" si="1"/>
        <v>2700</v>
      </c>
      <c r="H45" s="23">
        <f t="shared" si="2"/>
        <v>13.687266694317708</v>
      </c>
      <c r="I45" s="23">
        <f t="shared" si="3"/>
        <v>2986.3127333056823</v>
      </c>
      <c r="J45" s="23">
        <f>NPV($B$7/12,F$47:$F47)+$F46</f>
        <v>3000</v>
      </c>
      <c r="K45" s="23">
        <f t="shared" si="4"/>
        <v>-2686.3127333056823</v>
      </c>
      <c r="L45" s="23">
        <f t="shared" si="5"/>
        <v>2699.9999999999613</v>
      </c>
      <c r="M45" s="23">
        <f t="shared" si="6"/>
        <v>-300.00000000003865</v>
      </c>
    </row>
    <row r="46" spans="2:13">
      <c r="B46" t="s">
        <v>76</v>
      </c>
      <c r="C46" t="s">
        <v>71</v>
      </c>
      <c r="D46">
        <v>30</v>
      </c>
      <c r="E46" s="12">
        <f t="shared" si="7"/>
        <v>44501</v>
      </c>
      <c r="F46" s="24">
        <f>F45</f>
        <v>3000</v>
      </c>
      <c r="G46" s="23">
        <f t="shared" si="1"/>
        <v>2700</v>
      </c>
      <c r="H46" s="23">
        <f t="shared" si="2"/>
        <v>0</v>
      </c>
      <c r="I46" s="23">
        <f t="shared" si="3"/>
        <v>3000</v>
      </c>
      <c r="J46" s="23">
        <f>NPV($B$7/12,F$48:$F48)+$F47</f>
        <v>0</v>
      </c>
      <c r="K46" s="23">
        <f t="shared" si="4"/>
        <v>-2700</v>
      </c>
      <c r="L46" s="23">
        <f t="shared" si="5"/>
        <v>-3.865352482534945E-11</v>
      </c>
      <c r="M46" s="23">
        <f t="shared" si="6"/>
        <v>-3.865352482534945E-11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7E71-C0D9-49AF-BA17-FC55AEB857E7}">
  <sheetPr>
    <tabColor rgb="FFFF0000"/>
  </sheetPr>
  <dimension ref="A2:O137"/>
  <sheetViews>
    <sheetView workbookViewId="0"/>
  </sheetViews>
  <sheetFormatPr defaultColWidth="9.140625" defaultRowHeight="11.25"/>
  <cols>
    <col min="1" max="1" width="15.7109375" style="25" bestFit="1" customWidth="1"/>
    <col min="2" max="2" width="12.85546875" style="25" customWidth="1"/>
    <col min="3" max="3" width="19" style="25" bestFit="1" customWidth="1"/>
    <col min="4" max="5" width="14" style="25" bestFit="1" customWidth="1"/>
    <col min="6" max="6" width="14.140625" style="25" bestFit="1" customWidth="1"/>
    <col min="7" max="7" width="12.42578125" style="25" bestFit="1" customWidth="1"/>
    <col min="8" max="8" width="31.85546875" style="25" bestFit="1" customWidth="1"/>
    <col min="9" max="9" width="42.28515625" style="25" bestFit="1" customWidth="1"/>
    <col min="10" max="10" width="21.7109375" style="25" customWidth="1"/>
    <col min="11" max="11" width="32.42578125" style="25" hidden="1" customWidth="1"/>
    <col min="12" max="12" width="25.85546875" style="25" hidden="1" customWidth="1"/>
    <col min="13" max="13" width="25.42578125" style="25" hidden="1" customWidth="1"/>
    <col min="14" max="14" width="26.140625" style="25" hidden="1" customWidth="1"/>
    <col min="15" max="15" width="21" style="25" hidden="1" customWidth="1"/>
    <col min="16" max="16384" width="9.140625" style="25"/>
  </cols>
  <sheetData>
    <row r="2" spans="1:15">
      <c r="A2" s="33" t="s">
        <v>77</v>
      </c>
    </row>
    <row r="4" spans="1:15">
      <c r="A4" s="25" t="s">
        <v>78</v>
      </c>
      <c r="E4" s="33" t="s">
        <v>79</v>
      </c>
      <c r="F4" s="34" t="s">
        <v>80</v>
      </c>
      <c r="H4" s="26" t="s">
        <v>81</v>
      </c>
    </row>
    <row r="5" spans="1:15" ht="15">
      <c r="E5" s="35">
        <v>42583</v>
      </c>
      <c r="F5" s="23">
        <v>12000</v>
      </c>
      <c r="H5" s="27" t="s">
        <v>82</v>
      </c>
    </row>
    <row r="6" spans="1:15" ht="15">
      <c r="A6" s="25" t="s">
        <v>83</v>
      </c>
      <c r="B6" s="35">
        <v>42583</v>
      </c>
      <c r="E6" s="35">
        <v>42736</v>
      </c>
      <c r="F6" s="23">
        <v>33259</v>
      </c>
      <c r="H6" s="27" t="s">
        <v>84</v>
      </c>
    </row>
    <row r="7" spans="1:15" ht="15">
      <c r="A7" s="25" t="s">
        <v>85</v>
      </c>
      <c r="B7" s="35">
        <v>46234</v>
      </c>
      <c r="E7" s="35">
        <v>43101</v>
      </c>
      <c r="F7" s="23">
        <v>33990.699999999997</v>
      </c>
      <c r="H7" s="28">
        <f>(12000*120)/120</f>
        <v>12000</v>
      </c>
    </row>
    <row r="8" spans="1:15" ht="15">
      <c r="A8" s="25" t="s">
        <v>86</v>
      </c>
      <c r="B8" s="25">
        <v>120</v>
      </c>
      <c r="E8" s="35">
        <v>43466</v>
      </c>
      <c r="F8" s="23">
        <v>34738.49</v>
      </c>
      <c r="H8" s="29" t="s">
        <v>87</v>
      </c>
    </row>
    <row r="9" spans="1:15" ht="15">
      <c r="A9" s="25" t="s">
        <v>88</v>
      </c>
      <c r="B9" s="25">
        <v>12000</v>
      </c>
      <c r="E9" s="35">
        <v>43831</v>
      </c>
      <c r="F9" s="23">
        <v>35468</v>
      </c>
      <c r="H9" s="30" t="s">
        <v>89</v>
      </c>
    </row>
    <row r="10" spans="1:15" ht="15">
      <c r="A10" s="25" t="s">
        <v>90</v>
      </c>
      <c r="B10" s="36">
        <v>0.01</v>
      </c>
      <c r="E10" s="35">
        <v>44197</v>
      </c>
      <c r="F10" s="23">
        <v>35893.620000000003</v>
      </c>
      <c r="H10" s="31" t="s">
        <v>91</v>
      </c>
    </row>
    <row r="11" spans="1:15">
      <c r="H11" s="31" t="s">
        <v>92</v>
      </c>
    </row>
    <row r="12" spans="1:15">
      <c r="H12" s="32" cm="1">
        <f t="array" ref="H12">SUM(G23:G137/115)</f>
        <v>35255.189739130459</v>
      </c>
    </row>
    <row r="13" spans="1:15">
      <c r="H13" s="33" t="s">
        <v>93</v>
      </c>
    </row>
    <row r="15" spans="1:15">
      <c r="A15" s="37" t="s">
        <v>94</v>
      </c>
      <c r="B15" s="37" t="s">
        <v>95</v>
      </c>
      <c r="C15" s="37" t="s">
        <v>96</v>
      </c>
      <c r="D15" s="37" t="s">
        <v>25</v>
      </c>
      <c r="E15" s="37" t="s">
        <v>26</v>
      </c>
      <c r="F15" s="37" t="s">
        <v>27</v>
      </c>
      <c r="G15" s="38" t="s">
        <v>28</v>
      </c>
      <c r="H15" s="37" t="s">
        <v>97</v>
      </c>
      <c r="I15" s="39" t="s">
        <v>98</v>
      </c>
      <c r="J15" s="40" t="s">
        <v>99</v>
      </c>
      <c r="K15" s="37" t="s">
        <v>100</v>
      </c>
      <c r="L15" s="37" t="s">
        <v>101</v>
      </c>
      <c r="M15" s="37" t="s">
        <v>102</v>
      </c>
      <c r="N15" s="37" t="s">
        <v>103</v>
      </c>
      <c r="O15" s="37" t="s">
        <v>104</v>
      </c>
    </row>
    <row r="16" spans="1:15">
      <c r="A16" s="25">
        <v>29553</v>
      </c>
      <c r="B16" s="25" t="s">
        <v>105</v>
      </c>
      <c r="C16" s="25" t="s">
        <v>106</v>
      </c>
      <c r="D16" s="25" t="s">
        <v>70</v>
      </c>
      <c r="E16" s="25">
        <v>0</v>
      </c>
      <c r="F16" s="35">
        <v>42583</v>
      </c>
      <c r="G16" s="41">
        <v>0</v>
      </c>
      <c r="H16" s="41">
        <v>0</v>
      </c>
      <c r="I16" s="41">
        <f>G16-H16</f>
        <v>0</v>
      </c>
      <c r="J16" s="41">
        <f>SUM($I$16:I16)</f>
        <v>0</v>
      </c>
      <c r="K16" s="41">
        <v>1370940.07</v>
      </c>
      <c r="L16" s="41">
        <v>1370940.07</v>
      </c>
      <c r="M16" s="41">
        <v>0</v>
      </c>
      <c r="N16" s="41">
        <v>0</v>
      </c>
      <c r="O16" s="41">
        <v>0</v>
      </c>
    </row>
    <row r="17" spans="1:15">
      <c r="A17" s="25">
        <v>29552</v>
      </c>
      <c r="B17" s="25" t="s">
        <v>107</v>
      </c>
      <c r="C17" s="25" t="s">
        <v>106</v>
      </c>
      <c r="D17" s="25" t="s">
        <v>71</v>
      </c>
      <c r="E17" s="25">
        <v>1</v>
      </c>
      <c r="F17" s="35">
        <v>42583</v>
      </c>
      <c r="G17" s="41">
        <f>$F$5</f>
        <v>12000</v>
      </c>
      <c r="H17" s="42">
        <f>$H$7</f>
        <v>12000</v>
      </c>
      <c r="I17" s="41">
        <f t="shared" ref="I17:I22" si="0">G17-H17</f>
        <v>0</v>
      </c>
      <c r="J17" s="41">
        <f>SUM($I$16:I17)</f>
        <v>0</v>
      </c>
      <c r="K17" s="41">
        <v>1360072.52</v>
      </c>
      <c r="L17" s="41">
        <v>1360072.52</v>
      </c>
      <c r="M17" s="41">
        <v>1132.45</v>
      </c>
      <c r="N17" s="41">
        <v>11424.5</v>
      </c>
      <c r="O17" s="41">
        <v>12000</v>
      </c>
    </row>
    <row r="18" spans="1:15">
      <c r="A18" s="25">
        <v>29554</v>
      </c>
      <c r="B18" s="25" t="s">
        <v>108</v>
      </c>
      <c r="C18" s="25" t="s">
        <v>106</v>
      </c>
      <c r="D18" s="25" t="s">
        <v>71</v>
      </c>
      <c r="E18" s="25">
        <v>2</v>
      </c>
      <c r="F18" s="35">
        <v>42614</v>
      </c>
      <c r="G18" s="41">
        <f t="shared" ref="G18:G21" si="1">$F$5</f>
        <v>12000</v>
      </c>
      <c r="H18" s="42">
        <f>$H$7</f>
        <v>12000</v>
      </c>
      <c r="I18" s="41">
        <f t="shared" si="0"/>
        <v>0</v>
      </c>
      <c r="J18" s="41">
        <f>SUM($I$16:I18)</f>
        <v>0</v>
      </c>
      <c r="K18" s="41">
        <v>1349195.91</v>
      </c>
      <c r="L18" s="41">
        <v>1349195.91</v>
      </c>
      <c r="M18" s="41">
        <v>1123.3900000000001</v>
      </c>
      <c r="N18" s="41">
        <v>11424.5</v>
      </c>
      <c r="O18" s="41">
        <v>12000</v>
      </c>
    </row>
    <row r="19" spans="1:15">
      <c r="A19" s="25">
        <v>29556</v>
      </c>
      <c r="B19" s="25" t="s">
        <v>109</v>
      </c>
      <c r="C19" s="25" t="s">
        <v>106</v>
      </c>
      <c r="D19" s="25" t="s">
        <v>71</v>
      </c>
      <c r="E19" s="25">
        <v>3</v>
      </c>
      <c r="F19" s="35">
        <v>42644</v>
      </c>
      <c r="G19" s="41">
        <f t="shared" si="1"/>
        <v>12000</v>
      </c>
      <c r="H19" s="42">
        <f>$H$7</f>
        <v>12000</v>
      </c>
      <c r="I19" s="41">
        <f t="shared" si="0"/>
        <v>0</v>
      </c>
      <c r="J19" s="41">
        <f>SUM($I$16:I19)</f>
        <v>0</v>
      </c>
      <c r="K19" s="41">
        <v>1338310.24</v>
      </c>
      <c r="L19" s="41">
        <v>1338310.24</v>
      </c>
      <c r="M19" s="41">
        <v>1114.33</v>
      </c>
      <c r="N19" s="41">
        <v>11424.5</v>
      </c>
      <c r="O19" s="41">
        <v>12000</v>
      </c>
    </row>
    <row r="20" spans="1:15">
      <c r="A20" s="25">
        <v>29550</v>
      </c>
      <c r="B20" s="25" t="s">
        <v>110</v>
      </c>
      <c r="C20" s="25" t="s">
        <v>106</v>
      </c>
      <c r="D20" s="25" t="s">
        <v>71</v>
      </c>
      <c r="E20" s="25">
        <v>4</v>
      </c>
      <c r="F20" s="35">
        <v>42675</v>
      </c>
      <c r="G20" s="41">
        <f t="shared" si="1"/>
        <v>12000</v>
      </c>
      <c r="H20" s="42">
        <f>$H$7</f>
        <v>12000</v>
      </c>
      <c r="I20" s="41">
        <f t="shared" si="0"/>
        <v>0</v>
      </c>
      <c r="J20" s="41">
        <f>SUM($I$16:I20)</f>
        <v>0</v>
      </c>
      <c r="K20" s="41">
        <v>1327415.5</v>
      </c>
      <c r="L20" s="41">
        <v>1327415.5</v>
      </c>
      <c r="M20" s="41">
        <v>1105.26</v>
      </c>
      <c r="N20" s="41">
        <v>11424.5</v>
      </c>
      <c r="O20" s="41">
        <v>12000</v>
      </c>
    </row>
    <row r="21" spans="1:15">
      <c r="A21" s="25">
        <v>29551</v>
      </c>
      <c r="B21" s="25" t="s">
        <v>111</v>
      </c>
      <c r="C21" s="25" t="s">
        <v>106</v>
      </c>
      <c r="D21" s="25" t="s">
        <v>71</v>
      </c>
      <c r="E21" s="25">
        <v>5</v>
      </c>
      <c r="F21" s="35">
        <v>42705</v>
      </c>
      <c r="G21" s="41">
        <f t="shared" si="1"/>
        <v>12000</v>
      </c>
      <c r="H21" s="42">
        <f>$H$7</f>
        <v>12000</v>
      </c>
      <c r="I21" s="41">
        <f>G21-H21</f>
        <v>0</v>
      </c>
      <c r="J21" s="41">
        <f>SUM($I$16:I21)</f>
        <v>0</v>
      </c>
      <c r="K21" s="41">
        <v>1316511.68</v>
      </c>
      <c r="L21" s="41">
        <v>1316511.68</v>
      </c>
      <c r="M21" s="41">
        <v>1096.18</v>
      </c>
      <c r="N21" s="41">
        <v>11424.5</v>
      </c>
      <c r="O21" s="41">
        <v>12000</v>
      </c>
    </row>
    <row r="22" spans="1:15">
      <c r="A22" s="25">
        <v>29616</v>
      </c>
      <c r="B22" s="25" t="s">
        <v>112</v>
      </c>
      <c r="C22" s="25" t="s">
        <v>106</v>
      </c>
      <c r="D22" s="25" t="s">
        <v>113</v>
      </c>
      <c r="E22" s="25">
        <v>6.1</v>
      </c>
      <c r="F22" s="35">
        <v>42736</v>
      </c>
      <c r="G22" s="41">
        <v>0</v>
      </c>
      <c r="H22" s="41">
        <v>0</v>
      </c>
      <c r="I22" s="41">
        <f t="shared" si="0"/>
        <v>0</v>
      </c>
      <c r="J22" s="41">
        <f>SUM($I$16:I22)</f>
        <v>0</v>
      </c>
      <c r="K22" s="41">
        <v>3865429.36</v>
      </c>
      <c r="L22" s="41">
        <v>3865429.36</v>
      </c>
      <c r="M22" s="41">
        <v>0</v>
      </c>
      <c r="N22" s="41">
        <v>0</v>
      </c>
      <c r="O22" s="41">
        <v>0</v>
      </c>
    </row>
    <row r="23" spans="1:15">
      <c r="A23" s="25">
        <v>29555</v>
      </c>
      <c r="B23" s="25" t="s">
        <v>114</v>
      </c>
      <c r="C23" s="25" t="s">
        <v>106</v>
      </c>
      <c r="D23" s="25" t="s">
        <v>71</v>
      </c>
      <c r="E23" s="25">
        <v>6.2</v>
      </c>
      <c r="F23" s="35">
        <v>42736</v>
      </c>
      <c r="G23" s="41">
        <f>$F$6</f>
        <v>33259</v>
      </c>
      <c r="H23" s="43">
        <f t="shared" ref="H23:H54" si="2">$H$12</f>
        <v>35255.189739130459</v>
      </c>
      <c r="I23" s="41">
        <f>G23-H23</f>
        <v>-1996.1897391304592</v>
      </c>
      <c r="J23" s="41">
        <f>SUM($I$16:I23)</f>
        <v>-1996.1897391304592</v>
      </c>
      <c r="K23" s="41">
        <v>3833367.65</v>
      </c>
      <c r="L23" s="41">
        <v>3835363.84</v>
      </c>
      <c r="M23" s="41">
        <v>3193.48</v>
      </c>
      <c r="N23" s="41">
        <v>33589</v>
      </c>
      <c r="O23" s="41">
        <v>35255.19</v>
      </c>
    </row>
    <row r="24" spans="1:15">
      <c r="A24" s="25">
        <v>29557</v>
      </c>
      <c r="B24" s="25" t="s">
        <v>115</v>
      </c>
      <c r="C24" s="25" t="s">
        <v>106</v>
      </c>
      <c r="D24" s="25" t="s">
        <v>71</v>
      </c>
      <c r="E24" s="25">
        <v>7</v>
      </c>
      <c r="F24" s="35">
        <v>42767</v>
      </c>
      <c r="G24" s="41">
        <f t="shared" ref="G24:G34" si="3">$F$6</f>
        <v>33259</v>
      </c>
      <c r="H24" s="43">
        <f t="shared" si="2"/>
        <v>35255.189739130459</v>
      </c>
      <c r="I24" s="41">
        <f t="shared" ref="I24:I87" si="4">G24-H24</f>
        <v>-1996.1897391304592</v>
      </c>
      <c r="J24" s="41">
        <f>SUM($I$16:I24)</f>
        <v>-3992.3794782609184</v>
      </c>
      <c r="K24" s="41">
        <v>3801280.88</v>
      </c>
      <c r="L24" s="41">
        <v>3805273.26</v>
      </c>
      <c r="M24" s="41">
        <v>3168.42</v>
      </c>
      <c r="N24" s="41">
        <v>33589</v>
      </c>
      <c r="O24" s="41">
        <v>35255.19</v>
      </c>
    </row>
    <row r="25" spans="1:15">
      <c r="A25" s="25">
        <v>29560</v>
      </c>
      <c r="B25" s="25" t="s">
        <v>116</v>
      </c>
      <c r="C25" s="25" t="s">
        <v>106</v>
      </c>
      <c r="D25" s="25" t="s">
        <v>71</v>
      </c>
      <c r="E25" s="25">
        <v>8</v>
      </c>
      <c r="F25" s="35">
        <v>42795</v>
      </c>
      <c r="G25" s="41">
        <f t="shared" si="3"/>
        <v>33259</v>
      </c>
      <c r="H25" s="43">
        <f t="shared" si="2"/>
        <v>35255.189739130459</v>
      </c>
      <c r="I25" s="41">
        <f t="shared" si="4"/>
        <v>-1996.1897391304592</v>
      </c>
      <c r="J25" s="41">
        <f>SUM($I$16:I25)</f>
        <v>-5988.5692173913776</v>
      </c>
      <c r="K25" s="41">
        <v>3769169.04</v>
      </c>
      <c r="L25" s="41">
        <v>3775157.61</v>
      </c>
      <c r="M25" s="41">
        <v>3143.35</v>
      </c>
      <c r="N25" s="41">
        <v>33589</v>
      </c>
      <c r="O25" s="41">
        <v>35255.19</v>
      </c>
    </row>
    <row r="26" spans="1:15">
      <c r="A26" s="25">
        <v>29561</v>
      </c>
      <c r="B26" s="25" t="s">
        <v>117</v>
      </c>
      <c r="C26" s="25" t="s">
        <v>106</v>
      </c>
      <c r="D26" s="25" t="s">
        <v>71</v>
      </c>
      <c r="E26" s="25">
        <v>9</v>
      </c>
      <c r="F26" s="35">
        <v>42826</v>
      </c>
      <c r="G26" s="41">
        <f t="shared" si="3"/>
        <v>33259</v>
      </c>
      <c r="H26" s="43">
        <f t="shared" si="2"/>
        <v>35255.189739130459</v>
      </c>
      <c r="I26" s="41">
        <f t="shared" si="4"/>
        <v>-1996.1897391304592</v>
      </c>
      <c r="J26" s="41">
        <f>SUM($I$16:I26)</f>
        <v>-7984.7589565218368</v>
      </c>
      <c r="K26" s="41">
        <v>3737032.1</v>
      </c>
      <c r="L26" s="41">
        <v>3745016.86</v>
      </c>
      <c r="M26" s="41">
        <v>3118.25</v>
      </c>
      <c r="N26" s="41">
        <v>33589</v>
      </c>
      <c r="O26" s="41">
        <v>35255.19</v>
      </c>
    </row>
    <row r="27" spans="1:15">
      <c r="A27" s="25">
        <v>29562</v>
      </c>
      <c r="B27" s="25" t="s">
        <v>118</v>
      </c>
      <c r="C27" s="25" t="s">
        <v>106</v>
      </c>
      <c r="D27" s="25" t="s">
        <v>71</v>
      </c>
      <c r="E27" s="25">
        <v>10</v>
      </c>
      <c r="F27" s="35">
        <v>42856</v>
      </c>
      <c r="G27" s="41">
        <f t="shared" si="3"/>
        <v>33259</v>
      </c>
      <c r="H27" s="43">
        <f t="shared" si="2"/>
        <v>35255.189739130459</v>
      </c>
      <c r="I27" s="41">
        <f t="shared" si="4"/>
        <v>-1996.1897391304592</v>
      </c>
      <c r="J27" s="41">
        <f>SUM($I$16:I27)</f>
        <v>-9980.948695652296</v>
      </c>
      <c r="K27" s="41">
        <v>3704870.04</v>
      </c>
      <c r="L27" s="41">
        <v>3714850.99</v>
      </c>
      <c r="M27" s="41">
        <v>3093.13</v>
      </c>
      <c r="N27" s="41">
        <v>33589</v>
      </c>
      <c r="O27" s="41">
        <v>35255.19</v>
      </c>
    </row>
    <row r="28" spans="1:15">
      <c r="A28" s="25">
        <v>29563</v>
      </c>
      <c r="B28" s="25" t="s">
        <v>119</v>
      </c>
      <c r="C28" s="25" t="s">
        <v>106</v>
      </c>
      <c r="D28" s="25" t="s">
        <v>71</v>
      </c>
      <c r="E28" s="25">
        <v>11</v>
      </c>
      <c r="F28" s="35">
        <v>42887</v>
      </c>
      <c r="G28" s="41">
        <f t="shared" si="3"/>
        <v>33259</v>
      </c>
      <c r="H28" s="43">
        <f t="shared" si="2"/>
        <v>35255.189739130459</v>
      </c>
      <c r="I28" s="41">
        <f t="shared" si="4"/>
        <v>-1996.1897391304592</v>
      </c>
      <c r="J28" s="41">
        <f>SUM($I$16:I28)</f>
        <v>-11977.138434782755</v>
      </c>
      <c r="K28" s="41">
        <v>3672682.84</v>
      </c>
      <c r="L28" s="41">
        <v>3684659.98</v>
      </c>
      <c r="M28" s="41">
        <v>3067.99</v>
      </c>
      <c r="N28" s="41">
        <v>33589</v>
      </c>
      <c r="O28" s="41">
        <v>35255.19</v>
      </c>
    </row>
    <row r="29" spans="1:15">
      <c r="A29" s="25">
        <v>29564</v>
      </c>
      <c r="B29" s="25" t="s">
        <v>120</v>
      </c>
      <c r="C29" s="25" t="s">
        <v>106</v>
      </c>
      <c r="D29" s="25" t="s">
        <v>71</v>
      </c>
      <c r="E29" s="25">
        <v>12</v>
      </c>
      <c r="F29" s="35">
        <v>42917</v>
      </c>
      <c r="G29" s="41">
        <f t="shared" si="3"/>
        <v>33259</v>
      </c>
      <c r="H29" s="43">
        <f t="shared" si="2"/>
        <v>35255.189739130459</v>
      </c>
      <c r="I29" s="41">
        <f t="shared" si="4"/>
        <v>-1996.1897391304592</v>
      </c>
      <c r="J29" s="41">
        <f>SUM($I$16:I29)</f>
        <v>-13973.328173913214</v>
      </c>
      <c r="K29" s="41">
        <v>3640470.48</v>
      </c>
      <c r="L29" s="41">
        <v>3654443.81</v>
      </c>
      <c r="M29" s="41">
        <v>3042.83</v>
      </c>
      <c r="N29" s="41">
        <v>33589</v>
      </c>
      <c r="O29" s="41">
        <v>35255.19</v>
      </c>
    </row>
    <row r="30" spans="1:15">
      <c r="A30" s="25">
        <v>29565</v>
      </c>
      <c r="B30" s="25" t="s">
        <v>121</v>
      </c>
      <c r="C30" s="25" t="s">
        <v>106</v>
      </c>
      <c r="D30" s="25" t="s">
        <v>71</v>
      </c>
      <c r="E30" s="25">
        <v>13</v>
      </c>
      <c r="F30" s="35">
        <v>42948</v>
      </c>
      <c r="G30" s="41">
        <f t="shared" si="3"/>
        <v>33259</v>
      </c>
      <c r="H30" s="43">
        <f t="shared" si="2"/>
        <v>35255.189739130459</v>
      </c>
      <c r="I30" s="41">
        <f t="shared" si="4"/>
        <v>-1996.1897391304592</v>
      </c>
      <c r="J30" s="41">
        <f>SUM($I$16:I30)</f>
        <v>-15969.517913043674</v>
      </c>
      <c r="K30" s="41">
        <v>3608232.94</v>
      </c>
      <c r="L30" s="41">
        <v>3624202.46</v>
      </c>
      <c r="M30" s="41">
        <v>3017.65</v>
      </c>
      <c r="N30" s="41">
        <v>33589</v>
      </c>
      <c r="O30" s="41">
        <v>35255.19</v>
      </c>
    </row>
    <row r="31" spans="1:15">
      <c r="A31" s="25">
        <v>29566</v>
      </c>
      <c r="B31" s="25" t="s">
        <v>122</v>
      </c>
      <c r="C31" s="25" t="s">
        <v>106</v>
      </c>
      <c r="D31" s="25" t="s">
        <v>71</v>
      </c>
      <c r="E31" s="25">
        <v>14</v>
      </c>
      <c r="F31" s="35">
        <v>42979</v>
      </c>
      <c r="G31" s="41">
        <f t="shared" si="3"/>
        <v>33259</v>
      </c>
      <c r="H31" s="43">
        <f t="shared" si="2"/>
        <v>35255.189739130459</v>
      </c>
      <c r="I31" s="41">
        <f t="shared" si="4"/>
        <v>-1996.1897391304592</v>
      </c>
      <c r="J31" s="41">
        <f>SUM($I$16:I31)</f>
        <v>-17965.707652174133</v>
      </c>
      <c r="K31" s="41">
        <v>3575970.2</v>
      </c>
      <c r="L31" s="41">
        <v>3593935.91</v>
      </c>
      <c r="M31" s="41">
        <v>2992.45</v>
      </c>
      <c r="N31" s="41">
        <v>33589</v>
      </c>
      <c r="O31" s="41">
        <v>35255.19</v>
      </c>
    </row>
    <row r="32" spans="1:15">
      <c r="A32" s="25">
        <v>29567</v>
      </c>
      <c r="B32" s="25" t="s">
        <v>123</v>
      </c>
      <c r="C32" s="25" t="s">
        <v>106</v>
      </c>
      <c r="D32" s="25" t="s">
        <v>71</v>
      </c>
      <c r="E32" s="25">
        <v>15</v>
      </c>
      <c r="F32" s="35">
        <v>43009</v>
      </c>
      <c r="G32" s="41">
        <f t="shared" si="3"/>
        <v>33259</v>
      </c>
      <c r="H32" s="43">
        <f t="shared" si="2"/>
        <v>35255.189739130459</v>
      </c>
      <c r="I32" s="41">
        <f t="shared" si="4"/>
        <v>-1996.1897391304592</v>
      </c>
      <c r="J32" s="41">
        <f>SUM($I$16:I32)</f>
        <v>-19961.897391304592</v>
      </c>
      <c r="K32" s="41">
        <v>3543682.24</v>
      </c>
      <c r="L32" s="41">
        <v>3563644.14</v>
      </c>
      <c r="M32" s="41">
        <v>2967.23</v>
      </c>
      <c r="N32" s="41">
        <v>33589</v>
      </c>
      <c r="O32" s="41">
        <v>35255.19</v>
      </c>
    </row>
    <row r="33" spans="1:15">
      <c r="A33" s="25">
        <v>29558</v>
      </c>
      <c r="B33" s="25" t="s">
        <v>124</v>
      </c>
      <c r="C33" s="25" t="s">
        <v>106</v>
      </c>
      <c r="D33" s="25" t="s">
        <v>71</v>
      </c>
      <c r="E33" s="25">
        <v>16</v>
      </c>
      <c r="F33" s="35">
        <v>43040</v>
      </c>
      <c r="G33" s="41">
        <f t="shared" si="3"/>
        <v>33259</v>
      </c>
      <c r="H33" s="43">
        <f t="shared" si="2"/>
        <v>35255.189739130459</v>
      </c>
      <c r="I33" s="41">
        <f t="shared" si="4"/>
        <v>-1996.1897391304592</v>
      </c>
      <c r="J33" s="41">
        <f>SUM($I$16:I33)</f>
        <v>-21958.087130435051</v>
      </c>
      <c r="K33" s="41">
        <v>3511369.04</v>
      </c>
      <c r="L33" s="41">
        <v>3533327.13</v>
      </c>
      <c r="M33" s="41">
        <v>2941.99</v>
      </c>
      <c r="N33" s="41">
        <v>33589</v>
      </c>
      <c r="O33" s="41">
        <v>35255.19</v>
      </c>
    </row>
    <row r="34" spans="1:15">
      <c r="A34" s="25">
        <v>29559</v>
      </c>
      <c r="B34" s="25" t="s">
        <v>125</v>
      </c>
      <c r="C34" s="25" t="s">
        <v>106</v>
      </c>
      <c r="D34" s="25" t="s">
        <v>71</v>
      </c>
      <c r="E34" s="25">
        <v>17</v>
      </c>
      <c r="F34" s="35">
        <v>43070</v>
      </c>
      <c r="G34" s="41">
        <f t="shared" si="3"/>
        <v>33259</v>
      </c>
      <c r="H34" s="43">
        <f t="shared" si="2"/>
        <v>35255.189739130459</v>
      </c>
      <c r="I34" s="41">
        <f t="shared" si="4"/>
        <v>-1996.1897391304592</v>
      </c>
      <c r="J34" s="41">
        <f>SUM($I$16:I34)</f>
        <v>-23954.27686956551</v>
      </c>
      <c r="K34" s="41">
        <v>3479030.57</v>
      </c>
      <c r="L34" s="41">
        <v>3502984.85</v>
      </c>
      <c r="M34" s="41">
        <v>2916.72</v>
      </c>
      <c r="N34" s="41">
        <v>33589</v>
      </c>
      <c r="O34" s="41">
        <v>35255.19</v>
      </c>
    </row>
    <row r="35" spans="1:15">
      <c r="A35" s="25">
        <v>29568</v>
      </c>
      <c r="B35" s="25" t="s">
        <v>126</v>
      </c>
      <c r="C35" s="25" t="s">
        <v>106</v>
      </c>
      <c r="D35" s="25" t="s">
        <v>71</v>
      </c>
      <c r="E35" s="25">
        <v>18</v>
      </c>
      <c r="F35" s="35">
        <v>43101</v>
      </c>
      <c r="G35" s="41">
        <f>$F$7</f>
        <v>33990.699999999997</v>
      </c>
      <c r="H35" s="43">
        <f t="shared" si="2"/>
        <v>35255.189739130459</v>
      </c>
      <c r="I35" s="41">
        <f t="shared" si="4"/>
        <v>-1264.4897391304621</v>
      </c>
      <c r="J35" s="41">
        <f>SUM($I$16:I35)</f>
        <v>-25218.766608695973</v>
      </c>
      <c r="K35" s="41">
        <v>3446666.21</v>
      </c>
      <c r="L35" s="41">
        <v>3471884.98</v>
      </c>
      <c r="M35" s="41">
        <v>2890.83</v>
      </c>
      <c r="N35" s="41">
        <v>33589</v>
      </c>
      <c r="O35" s="41">
        <v>35255.19</v>
      </c>
    </row>
    <row r="36" spans="1:15">
      <c r="A36" s="25">
        <v>29569</v>
      </c>
      <c r="B36" s="25" t="s">
        <v>127</v>
      </c>
      <c r="C36" s="25" t="s">
        <v>106</v>
      </c>
      <c r="D36" s="25" t="s">
        <v>71</v>
      </c>
      <c r="E36" s="25">
        <v>19</v>
      </c>
      <c r="F36" s="35">
        <v>43132</v>
      </c>
      <c r="G36" s="41">
        <f t="shared" ref="G36:G46" si="5">$F$7</f>
        <v>33990.699999999997</v>
      </c>
      <c r="H36" s="43">
        <f t="shared" si="2"/>
        <v>35255.189739130459</v>
      </c>
      <c r="I36" s="41">
        <f t="shared" si="4"/>
        <v>-1264.4897391304621</v>
      </c>
      <c r="J36" s="41">
        <f>SUM($I$16:I36)</f>
        <v>-26483.256347826435</v>
      </c>
      <c r="K36" s="41">
        <v>3414275.93</v>
      </c>
      <c r="L36" s="41">
        <v>3440759.19</v>
      </c>
      <c r="M36" s="41">
        <v>2864.91</v>
      </c>
      <c r="N36" s="41">
        <v>33589</v>
      </c>
      <c r="O36" s="41">
        <v>35255.19</v>
      </c>
    </row>
    <row r="37" spans="1:15">
      <c r="A37" s="25">
        <v>29572</v>
      </c>
      <c r="B37" s="25" t="s">
        <v>128</v>
      </c>
      <c r="C37" s="25" t="s">
        <v>106</v>
      </c>
      <c r="D37" s="25" t="s">
        <v>71</v>
      </c>
      <c r="E37" s="25">
        <v>20</v>
      </c>
      <c r="F37" s="35">
        <v>43160</v>
      </c>
      <c r="G37" s="41">
        <f t="shared" si="5"/>
        <v>33990.699999999997</v>
      </c>
      <c r="H37" s="43">
        <f t="shared" si="2"/>
        <v>35255.189739130459</v>
      </c>
      <c r="I37" s="41">
        <f t="shared" si="4"/>
        <v>-1264.4897391304621</v>
      </c>
      <c r="J37" s="41">
        <f>SUM($I$16:I37)</f>
        <v>-27747.746086956897</v>
      </c>
      <c r="K37" s="41">
        <v>3381859.71</v>
      </c>
      <c r="L37" s="41">
        <v>3409607.46</v>
      </c>
      <c r="M37" s="41">
        <v>2838.97</v>
      </c>
      <c r="N37" s="41">
        <v>33589</v>
      </c>
      <c r="O37" s="41">
        <v>35255.19</v>
      </c>
    </row>
    <row r="38" spans="1:15">
      <c r="A38" s="25">
        <v>29573</v>
      </c>
      <c r="B38" s="25" t="s">
        <v>129</v>
      </c>
      <c r="C38" s="25" t="s">
        <v>106</v>
      </c>
      <c r="D38" s="25" t="s">
        <v>71</v>
      </c>
      <c r="E38" s="25">
        <v>21</v>
      </c>
      <c r="F38" s="35">
        <v>43191</v>
      </c>
      <c r="G38" s="41">
        <f t="shared" si="5"/>
        <v>33990.699999999997</v>
      </c>
      <c r="H38" s="43">
        <f t="shared" si="2"/>
        <v>35255.189739130459</v>
      </c>
      <c r="I38" s="41">
        <f t="shared" si="4"/>
        <v>-1264.4897391304621</v>
      </c>
      <c r="J38" s="41">
        <f>SUM($I$16:I38)</f>
        <v>-29012.235826087359</v>
      </c>
      <c r="K38" s="41">
        <v>3349417.53</v>
      </c>
      <c r="L38" s="41">
        <v>3378429.77</v>
      </c>
      <c r="M38" s="41">
        <v>2813.01</v>
      </c>
      <c r="N38" s="41">
        <v>33589</v>
      </c>
      <c r="O38" s="41">
        <v>35255.19</v>
      </c>
    </row>
    <row r="39" spans="1:15">
      <c r="A39" s="25">
        <v>29574</v>
      </c>
      <c r="B39" s="25" t="s">
        <v>130</v>
      </c>
      <c r="C39" s="25" t="s">
        <v>106</v>
      </c>
      <c r="D39" s="25" t="s">
        <v>71</v>
      </c>
      <c r="E39" s="25">
        <v>22</v>
      </c>
      <c r="F39" s="35">
        <v>43221</v>
      </c>
      <c r="G39" s="41">
        <f t="shared" si="5"/>
        <v>33990.699999999997</v>
      </c>
      <c r="H39" s="43">
        <f t="shared" si="2"/>
        <v>35255.189739130459</v>
      </c>
      <c r="I39" s="41">
        <f t="shared" si="4"/>
        <v>-1264.4897391304621</v>
      </c>
      <c r="J39" s="41">
        <f>SUM($I$16:I39)</f>
        <v>-30276.725565217821</v>
      </c>
      <c r="K39" s="41">
        <v>3316949.37</v>
      </c>
      <c r="L39" s="41">
        <v>3347226.1</v>
      </c>
      <c r="M39" s="41">
        <v>2787.03</v>
      </c>
      <c r="N39" s="41">
        <v>33589</v>
      </c>
      <c r="O39" s="41">
        <v>35255.19</v>
      </c>
    </row>
    <row r="40" spans="1:15">
      <c r="A40" s="25">
        <v>29575</v>
      </c>
      <c r="B40" s="25" t="s">
        <v>131</v>
      </c>
      <c r="C40" s="25" t="s">
        <v>106</v>
      </c>
      <c r="D40" s="25" t="s">
        <v>71</v>
      </c>
      <c r="E40" s="25">
        <v>23</v>
      </c>
      <c r="F40" s="35">
        <v>43252</v>
      </c>
      <c r="G40" s="41">
        <f t="shared" si="5"/>
        <v>33990.699999999997</v>
      </c>
      <c r="H40" s="43">
        <f t="shared" si="2"/>
        <v>35255.189739130459</v>
      </c>
      <c r="I40" s="41">
        <f t="shared" si="4"/>
        <v>-1264.4897391304621</v>
      </c>
      <c r="J40" s="41">
        <f>SUM($I$16:I40)</f>
        <v>-31541.215304348283</v>
      </c>
      <c r="K40" s="41">
        <v>3284455.21</v>
      </c>
      <c r="L40" s="41">
        <v>3315996.43</v>
      </c>
      <c r="M40" s="41">
        <v>2761.03</v>
      </c>
      <c r="N40" s="41">
        <v>33589</v>
      </c>
      <c r="O40" s="41">
        <v>35255.19</v>
      </c>
    </row>
    <row r="41" spans="1:15">
      <c r="A41" s="25">
        <v>29576</v>
      </c>
      <c r="B41" s="25" t="s">
        <v>132</v>
      </c>
      <c r="C41" s="25" t="s">
        <v>106</v>
      </c>
      <c r="D41" s="25" t="s">
        <v>71</v>
      </c>
      <c r="E41" s="25">
        <v>24</v>
      </c>
      <c r="F41" s="35">
        <v>43282</v>
      </c>
      <c r="G41" s="41">
        <f t="shared" si="5"/>
        <v>33990.699999999997</v>
      </c>
      <c r="H41" s="43">
        <f t="shared" si="2"/>
        <v>35255.189739130459</v>
      </c>
      <c r="I41" s="41">
        <f t="shared" si="4"/>
        <v>-1264.4897391304621</v>
      </c>
      <c r="J41" s="41">
        <f>SUM($I$16:I41)</f>
        <v>-32805.705043478745</v>
      </c>
      <c r="K41" s="41">
        <v>3251935.02</v>
      </c>
      <c r="L41" s="41">
        <v>3284740.73</v>
      </c>
      <c r="M41" s="41">
        <v>2735</v>
      </c>
      <c r="N41" s="41">
        <v>33589</v>
      </c>
      <c r="O41" s="41">
        <v>35255.19</v>
      </c>
    </row>
    <row r="42" spans="1:15">
      <c r="A42" s="25">
        <v>29577</v>
      </c>
      <c r="B42" s="25" t="s">
        <v>133</v>
      </c>
      <c r="C42" s="25" t="s">
        <v>106</v>
      </c>
      <c r="D42" s="25" t="s">
        <v>71</v>
      </c>
      <c r="E42" s="25">
        <v>25</v>
      </c>
      <c r="F42" s="35">
        <v>43313</v>
      </c>
      <c r="G42" s="41">
        <f t="shared" si="5"/>
        <v>33990.699999999997</v>
      </c>
      <c r="H42" s="43">
        <f t="shared" si="2"/>
        <v>35255.189739130459</v>
      </c>
      <c r="I42" s="41">
        <f t="shared" si="4"/>
        <v>-1264.4897391304621</v>
      </c>
      <c r="J42" s="41">
        <f>SUM($I$16:I42)</f>
        <v>-34070.194782609207</v>
      </c>
      <c r="K42" s="41">
        <v>3219388.79</v>
      </c>
      <c r="L42" s="41">
        <v>3253458.99</v>
      </c>
      <c r="M42" s="41">
        <v>2708.96</v>
      </c>
      <c r="N42" s="41">
        <v>33589</v>
      </c>
      <c r="O42" s="41">
        <v>35255.19</v>
      </c>
    </row>
    <row r="43" spans="1:15">
      <c r="A43" s="25">
        <v>29578</v>
      </c>
      <c r="B43" s="25" t="s">
        <v>134</v>
      </c>
      <c r="C43" s="25" t="s">
        <v>106</v>
      </c>
      <c r="D43" s="25" t="s">
        <v>71</v>
      </c>
      <c r="E43" s="25">
        <v>26</v>
      </c>
      <c r="F43" s="35">
        <v>43344</v>
      </c>
      <c r="G43" s="41">
        <f t="shared" si="5"/>
        <v>33990.699999999997</v>
      </c>
      <c r="H43" s="43">
        <f t="shared" si="2"/>
        <v>35255.189739130459</v>
      </c>
      <c r="I43" s="41">
        <f t="shared" si="4"/>
        <v>-1264.4897391304621</v>
      </c>
      <c r="J43" s="41">
        <f>SUM($I$16:I43)</f>
        <v>-35334.684521739669</v>
      </c>
      <c r="K43" s="41">
        <v>3186816.49</v>
      </c>
      <c r="L43" s="41">
        <v>3222151.18</v>
      </c>
      <c r="M43" s="41">
        <v>2682.89</v>
      </c>
      <c r="N43" s="41">
        <v>33589</v>
      </c>
      <c r="O43" s="41">
        <v>35255.19</v>
      </c>
    </row>
    <row r="44" spans="1:15">
      <c r="A44" s="25">
        <v>29579</v>
      </c>
      <c r="B44" s="25" t="s">
        <v>135</v>
      </c>
      <c r="C44" s="25" t="s">
        <v>106</v>
      </c>
      <c r="D44" s="25" t="s">
        <v>71</v>
      </c>
      <c r="E44" s="25">
        <v>27</v>
      </c>
      <c r="F44" s="35">
        <v>43374</v>
      </c>
      <c r="G44" s="41">
        <f t="shared" si="5"/>
        <v>33990.699999999997</v>
      </c>
      <c r="H44" s="43">
        <f t="shared" si="2"/>
        <v>35255.189739130459</v>
      </c>
      <c r="I44" s="41">
        <f t="shared" si="4"/>
        <v>-1264.4897391304621</v>
      </c>
      <c r="J44" s="41">
        <f>SUM($I$16:I44)</f>
        <v>-36599.174260870132</v>
      </c>
      <c r="K44" s="41">
        <v>3154218.1</v>
      </c>
      <c r="L44" s="41">
        <v>3190817.28</v>
      </c>
      <c r="M44" s="41">
        <v>2656.8</v>
      </c>
      <c r="N44" s="41">
        <v>33589</v>
      </c>
      <c r="O44" s="41">
        <v>35255.19</v>
      </c>
    </row>
    <row r="45" spans="1:15">
      <c r="A45" s="25">
        <v>29571</v>
      </c>
      <c r="B45" s="25" t="s">
        <v>136</v>
      </c>
      <c r="C45" s="25" t="s">
        <v>106</v>
      </c>
      <c r="D45" s="25" t="s">
        <v>71</v>
      </c>
      <c r="E45" s="25">
        <v>28</v>
      </c>
      <c r="F45" s="35">
        <v>43405</v>
      </c>
      <c r="G45" s="41">
        <f t="shared" si="5"/>
        <v>33990.699999999997</v>
      </c>
      <c r="H45" s="43">
        <f t="shared" si="2"/>
        <v>35255.189739130459</v>
      </c>
      <c r="I45" s="41">
        <f t="shared" si="4"/>
        <v>-1264.4897391304621</v>
      </c>
      <c r="J45" s="41">
        <f>SUM($I$16:I45)</f>
        <v>-37863.664000000594</v>
      </c>
      <c r="K45" s="41">
        <v>3121593.6</v>
      </c>
      <c r="L45" s="41">
        <v>3159457.27</v>
      </c>
      <c r="M45" s="41">
        <v>2630.69</v>
      </c>
      <c r="N45" s="41">
        <v>33589</v>
      </c>
      <c r="O45" s="41">
        <v>35255.19</v>
      </c>
    </row>
    <row r="46" spans="1:15">
      <c r="A46" s="25">
        <v>29570</v>
      </c>
      <c r="B46" s="25" t="s">
        <v>137</v>
      </c>
      <c r="C46" s="25" t="s">
        <v>106</v>
      </c>
      <c r="D46" s="25" t="s">
        <v>71</v>
      </c>
      <c r="E46" s="25">
        <v>29</v>
      </c>
      <c r="F46" s="35">
        <v>43435</v>
      </c>
      <c r="G46" s="41">
        <f t="shared" si="5"/>
        <v>33990.699999999997</v>
      </c>
      <c r="H46" s="43">
        <f t="shared" si="2"/>
        <v>35255.189739130459</v>
      </c>
      <c r="I46" s="41">
        <f t="shared" si="4"/>
        <v>-1264.4897391304621</v>
      </c>
      <c r="J46" s="41">
        <f>SUM($I$16:I46)</f>
        <v>-39128.153739131056</v>
      </c>
      <c r="K46" s="41">
        <v>3088942.97</v>
      </c>
      <c r="L46" s="41">
        <v>3128071.13</v>
      </c>
      <c r="M46" s="41">
        <v>2604.56</v>
      </c>
      <c r="N46" s="41">
        <v>33589</v>
      </c>
      <c r="O46" s="41">
        <v>35255.19</v>
      </c>
    </row>
    <row r="47" spans="1:15">
      <c r="A47" s="25">
        <v>29580</v>
      </c>
      <c r="B47" s="25" t="s">
        <v>138</v>
      </c>
      <c r="C47" s="25" t="s">
        <v>106</v>
      </c>
      <c r="D47" s="25" t="s">
        <v>71</v>
      </c>
      <c r="E47" s="25">
        <v>30</v>
      </c>
      <c r="F47" s="35">
        <v>43466</v>
      </c>
      <c r="G47" s="41">
        <f>$F$8</f>
        <v>34738.49</v>
      </c>
      <c r="H47" s="43">
        <f t="shared" si="2"/>
        <v>35255.189739130459</v>
      </c>
      <c r="I47" s="41">
        <f t="shared" si="4"/>
        <v>-516.69973913046124</v>
      </c>
      <c r="J47" s="41">
        <f>SUM($I$16:I47)</f>
        <v>-39644.853478261517</v>
      </c>
      <c r="K47" s="41">
        <v>3056265.56</v>
      </c>
      <c r="L47" s="41">
        <v>3095910.42</v>
      </c>
      <c r="M47" s="41">
        <v>2577.7800000000002</v>
      </c>
      <c r="N47" s="41">
        <v>33589</v>
      </c>
      <c r="O47" s="41">
        <v>35255.19</v>
      </c>
    </row>
    <row r="48" spans="1:15">
      <c r="A48" s="25">
        <v>29581</v>
      </c>
      <c r="B48" s="25" t="s">
        <v>139</v>
      </c>
      <c r="C48" s="25" t="s">
        <v>106</v>
      </c>
      <c r="D48" s="25" t="s">
        <v>71</v>
      </c>
      <c r="E48" s="25">
        <v>31</v>
      </c>
      <c r="F48" s="35">
        <v>43497</v>
      </c>
      <c r="G48" s="41">
        <f t="shared" ref="G48:G58" si="6">$F$8</f>
        <v>34738.49</v>
      </c>
      <c r="H48" s="43">
        <f t="shared" si="2"/>
        <v>35255.189739130459</v>
      </c>
      <c r="I48" s="41">
        <f t="shared" si="4"/>
        <v>-516.69973913046124</v>
      </c>
      <c r="J48" s="41">
        <f>SUM($I$16:I48)</f>
        <v>-40161.553217391978</v>
      </c>
      <c r="K48" s="41">
        <v>3023561.35</v>
      </c>
      <c r="L48" s="41">
        <v>3063722.91</v>
      </c>
      <c r="M48" s="41">
        <v>2550.98</v>
      </c>
      <c r="N48" s="41">
        <v>33589</v>
      </c>
      <c r="O48" s="41">
        <v>35255.19</v>
      </c>
    </row>
    <row r="49" spans="1:15">
      <c r="A49" s="25">
        <v>29584</v>
      </c>
      <c r="B49" s="25" t="s">
        <v>140</v>
      </c>
      <c r="C49" s="25" t="s">
        <v>106</v>
      </c>
      <c r="D49" s="25" t="s">
        <v>71</v>
      </c>
      <c r="E49" s="25">
        <v>32</v>
      </c>
      <c r="F49" s="35">
        <v>43525</v>
      </c>
      <c r="G49" s="41">
        <f t="shared" si="6"/>
        <v>34738.49</v>
      </c>
      <c r="H49" s="43">
        <f t="shared" si="2"/>
        <v>35255.189739130459</v>
      </c>
      <c r="I49" s="41">
        <f t="shared" si="4"/>
        <v>-516.69973913046124</v>
      </c>
      <c r="J49" s="41">
        <f>SUM($I$16:I49)</f>
        <v>-40678.252956522439</v>
      </c>
      <c r="K49" s="41">
        <v>2990830.31</v>
      </c>
      <c r="L49" s="41">
        <v>3031508.57</v>
      </c>
      <c r="M49" s="41">
        <v>2524.15</v>
      </c>
      <c r="N49" s="41">
        <v>33589</v>
      </c>
      <c r="O49" s="41">
        <v>35255.19</v>
      </c>
    </row>
    <row r="50" spans="1:15">
      <c r="A50" s="25">
        <v>29585</v>
      </c>
      <c r="B50" s="25" t="s">
        <v>141</v>
      </c>
      <c r="C50" s="25" t="s">
        <v>106</v>
      </c>
      <c r="D50" s="25" t="s">
        <v>71</v>
      </c>
      <c r="E50" s="25">
        <v>33</v>
      </c>
      <c r="F50" s="35">
        <v>43556</v>
      </c>
      <c r="G50" s="41">
        <f t="shared" si="6"/>
        <v>34738.49</v>
      </c>
      <c r="H50" s="43">
        <f t="shared" si="2"/>
        <v>35255.189739130459</v>
      </c>
      <c r="I50" s="41">
        <f t="shared" si="4"/>
        <v>-516.69973913046124</v>
      </c>
      <c r="J50" s="41">
        <f>SUM($I$16:I50)</f>
        <v>-41194.952695652901</v>
      </c>
      <c r="K50" s="41">
        <v>2958072.43</v>
      </c>
      <c r="L50" s="41">
        <v>2999267.39</v>
      </c>
      <c r="M50" s="41">
        <v>2497.31</v>
      </c>
      <c r="N50" s="41">
        <v>33589</v>
      </c>
      <c r="O50" s="41">
        <v>35255.19</v>
      </c>
    </row>
    <row r="51" spans="1:15">
      <c r="A51" s="25">
        <v>29586</v>
      </c>
      <c r="B51" s="25" t="s">
        <v>142</v>
      </c>
      <c r="C51" s="25" t="s">
        <v>106</v>
      </c>
      <c r="D51" s="25" t="s">
        <v>71</v>
      </c>
      <c r="E51" s="25">
        <v>34</v>
      </c>
      <c r="F51" s="35">
        <v>43586</v>
      </c>
      <c r="G51" s="41">
        <f t="shared" si="6"/>
        <v>34738.49</v>
      </c>
      <c r="H51" s="43">
        <f t="shared" si="2"/>
        <v>35255.189739130459</v>
      </c>
      <c r="I51" s="41">
        <f t="shared" si="4"/>
        <v>-516.69973913046124</v>
      </c>
      <c r="J51" s="41">
        <f>SUM($I$16:I51)</f>
        <v>-41711.652434783362</v>
      </c>
      <c r="K51" s="41">
        <v>2925287.68</v>
      </c>
      <c r="L51" s="41">
        <v>2966999.34</v>
      </c>
      <c r="M51" s="41">
        <v>2470.44</v>
      </c>
      <c r="N51" s="41">
        <v>33589</v>
      </c>
      <c r="O51" s="41">
        <v>35255.19</v>
      </c>
    </row>
    <row r="52" spans="1:15">
      <c r="A52" s="25">
        <v>29587</v>
      </c>
      <c r="B52" s="25" t="s">
        <v>143</v>
      </c>
      <c r="C52" s="25" t="s">
        <v>106</v>
      </c>
      <c r="D52" s="25" t="s">
        <v>71</v>
      </c>
      <c r="E52" s="25">
        <v>35</v>
      </c>
      <c r="F52" s="35">
        <v>43617</v>
      </c>
      <c r="G52" s="41">
        <f t="shared" si="6"/>
        <v>34738.49</v>
      </c>
      <c r="H52" s="43">
        <f t="shared" si="2"/>
        <v>35255.189739130459</v>
      </c>
      <c r="I52" s="41">
        <f t="shared" si="4"/>
        <v>-516.69973913046124</v>
      </c>
      <c r="J52" s="41">
        <f>SUM($I$16:I52)</f>
        <v>-42228.352173913823</v>
      </c>
      <c r="K52" s="41">
        <v>2892476.04</v>
      </c>
      <c r="L52" s="41">
        <v>2934704.4</v>
      </c>
      <c r="M52" s="41">
        <v>2443.5500000000002</v>
      </c>
      <c r="N52" s="41">
        <v>33589</v>
      </c>
      <c r="O52" s="41">
        <v>35255.19</v>
      </c>
    </row>
    <row r="53" spans="1:15">
      <c r="A53" s="25">
        <v>29588</v>
      </c>
      <c r="B53" s="25" t="s">
        <v>144</v>
      </c>
      <c r="C53" s="25" t="s">
        <v>106</v>
      </c>
      <c r="D53" s="25" t="s">
        <v>71</v>
      </c>
      <c r="E53" s="25">
        <v>36</v>
      </c>
      <c r="F53" s="35">
        <v>43647</v>
      </c>
      <c r="G53" s="41">
        <f t="shared" si="6"/>
        <v>34738.49</v>
      </c>
      <c r="H53" s="43">
        <f t="shared" si="2"/>
        <v>35255.189739130459</v>
      </c>
      <c r="I53" s="41">
        <f t="shared" si="4"/>
        <v>-516.69973913046124</v>
      </c>
      <c r="J53" s="41">
        <f>SUM($I$16:I53)</f>
        <v>-42745.051913044284</v>
      </c>
      <c r="K53" s="41">
        <v>2859637.49</v>
      </c>
      <c r="L53" s="41">
        <v>2902382.55</v>
      </c>
      <c r="M53" s="41">
        <v>2416.64</v>
      </c>
      <c r="N53" s="41">
        <v>33589</v>
      </c>
      <c r="O53" s="41">
        <v>35255.19</v>
      </c>
    </row>
    <row r="54" spans="1:15">
      <c r="A54" s="25">
        <v>29589</v>
      </c>
      <c r="B54" s="25" t="s">
        <v>145</v>
      </c>
      <c r="C54" s="25" t="s">
        <v>106</v>
      </c>
      <c r="D54" s="25" t="s">
        <v>71</v>
      </c>
      <c r="E54" s="25">
        <v>37</v>
      </c>
      <c r="F54" s="35">
        <v>43678</v>
      </c>
      <c r="G54" s="41">
        <f t="shared" si="6"/>
        <v>34738.49</v>
      </c>
      <c r="H54" s="43">
        <f t="shared" si="2"/>
        <v>35255.189739130459</v>
      </c>
      <c r="I54" s="41">
        <f t="shared" si="4"/>
        <v>-516.69973913046124</v>
      </c>
      <c r="J54" s="41">
        <f>SUM($I$16:I54)</f>
        <v>-43261.751652174746</v>
      </c>
      <c r="K54" s="41">
        <v>2826772</v>
      </c>
      <c r="L54" s="41">
        <v>2870033.76</v>
      </c>
      <c r="M54" s="41">
        <v>2389.6999999999998</v>
      </c>
      <c r="N54" s="41">
        <v>33589</v>
      </c>
      <c r="O54" s="41">
        <v>35255.19</v>
      </c>
    </row>
    <row r="55" spans="1:15">
      <c r="A55" s="25">
        <v>29590</v>
      </c>
      <c r="B55" s="25" t="s">
        <v>146</v>
      </c>
      <c r="C55" s="25" t="s">
        <v>106</v>
      </c>
      <c r="D55" s="25" t="s">
        <v>71</v>
      </c>
      <c r="E55" s="25">
        <v>38</v>
      </c>
      <c r="F55" s="35">
        <v>43709</v>
      </c>
      <c r="G55" s="41">
        <f t="shared" si="6"/>
        <v>34738.49</v>
      </c>
      <c r="H55" s="43">
        <f t="shared" ref="H55:H86" si="7">$H$12</f>
        <v>35255.189739130459</v>
      </c>
      <c r="I55" s="41">
        <f t="shared" si="4"/>
        <v>-516.69973913046124</v>
      </c>
      <c r="J55" s="41">
        <f>SUM($I$16:I55)</f>
        <v>-43778.451391305207</v>
      </c>
      <c r="K55" s="41">
        <v>2793879.56</v>
      </c>
      <c r="L55" s="41">
        <v>2837658.02</v>
      </c>
      <c r="M55" s="41">
        <v>2362.75</v>
      </c>
      <c r="N55" s="41">
        <v>33589</v>
      </c>
      <c r="O55" s="41">
        <v>35255.19</v>
      </c>
    </row>
    <row r="56" spans="1:15">
      <c r="A56" s="25">
        <v>29591</v>
      </c>
      <c r="B56" s="25" t="s">
        <v>147</v>
      </c>
      <c r="C56" s="25" t="s">
        <v>106</v>
      </c>
      <c r="D56" s="25" t="s">
        <v>71</v>
      </c>
      <c r="E56" s="25">
        <v>39</v>
      </c>
      <c r="F56" s="35">
        <v>43739</v>
      </c>
      <c r="G56" s="41">
        <f t="shared" si="6"/>
        <v>34738.49</v>
      </c>
      <c r="H56" s="43">
        <f t="shared" si="7"/>
        <v>35255.189739130459</v>
      </c>
      <c r="I56" s="41">
        <f t="shared" si="4"/>
        <v>-516.69973913046124</v>
      </c>
      <c r="J56" s="41">
        <f>SUM($I$16:I56)</f>
        <v>-44295.151130435668</v>
      </c>
      <c r="K56" s="41">
        <v>2760960.14</v>
      </c>
      <c r="L56" s="41">
        <v>2805255.3</v>
      </c>
      <c r="M56" s="41">
        <v>2335.77</v>
      </c>
      <c r="N56" s="41">
        <v>33589</v>
      </c>
      <c r="O56" s="41">
        <v>35255.19</v>
      </c>
    </row>
    <row r="57" spans="1:15">
      <c r="A57" s="25">
        <v>29582</v>
      </c>
      <c r="B57" s="25" t="s">
        <v>148</v>
      </c>
      <c r="C57" s="25" t="s">
        <v>106</v>
      </c>
      <c r="D57" s="25" t="s">
        <v>71</v>
      </c>
      <c r="E57" s="25">
        <v>40</v>
      </c>
      <c r="F57" s="35">
        <v>43770</v>
      </c>
      <c r="G57" s="41">
        <f t="shared" si="6"/>
        <v>34738.49</v>
      </c>
      <c r="H57" s="43">
        <f t="shared" si="7"/>
        <v>35255.189739130459</v>
      </c>
      <c r="I57" s="41">
        <f t="shared" si="4"/>
        <v>-516.69973913046124</v>
      </c>
      <c r="J57" s="41">
        <f>SUM($I$16:I57)</f>
        <v>-44811.850869566129</v>
      </c>
      <c r="K57" s="41">
        <v>2728013.71</v>
      </c>
      <c r="L57" s="41">
        <v>2772825.57</v>
      </c>
      <c r="M57" s="41">
        <v>2308.7600000000002</v>
      </c>
      <c r="N57" s="41">
        <v>33589</v>
      </c>
      <c r="O57" s="41">
        <v>35255.19</v>
      </c>
    </row>
    <row r="58" spans="1:15">
      <c r="A58" s="25">
        <v>29583</v>
      </c>
      <c r="B58" s="25" t="s">
        <v>149</v>
      </c>
      <c r="C58" s="25" t="s">
        <v>106</v>
      </c>
      <c r="D58" s="25" t="s">
        <v>71</v>
      </c>
      <c r="E58" s="25">
        <v>41</v>
      </c>
      <c r="F58" s="35">
        <v>43800</v>
      </c>
      <c r="G58" s="41">
        <f t="shared" si="6"/>
        <v>34738.49</v>
      </c>
      <c r="H58" s="43">
        <f t="shared" si="7"/>
        <v>35255.189739130459</v>
      </c>
      <c r="I58" s="41">
        <f t="shared" si="4"/>
        <v>-516.69973913046124</v>
      </c>
      <c r="J58" s="41">
        <f>SUM($I$16:I58)</f>
        <v>-45328.550608696591</v>
      </c>
      <c r="K58" s="41">
        <v>2695040.26</v>
      </c>
      <c r="L58" s="41">
        <v>2740368.82</v>
      </c>
      <c r="M58" s="41">
        <v>2281.7399999999998</v>
      </c>
      <c r="N58" s="41">
        <v>33589</v>
      </c>
      <c r="O58" s="41">
        <v>35255.19</v>
      </c>
    </row>
    <row r="59" spans="1:15">
      <c r="A59" s="25">
        <v>29592</v>
      </c>
      <c r="B59" s="25" t="s">
        <v>150</v>
      </c>
      <c r="C59" s="25" t="s">
        <v>106</v>
      </c>
      <c r="D59" s="25" t="s">
        <v>71</v>
      </c>
      <c r="E59" s="25">
        <v>42</v>
      </c>
      <c r="F59" s="35">
        <v>43831</v>
      </c>
      <c r="G59" s="41">
        <f>$F$9</f>
        <v>35468</v>
      </c>
      <c r="H59" s="43">
        <f t="shared" si="7"/>
        <v>35255.189739130459</v>
      </c>
      <c r="I59" s="41">
        <f t="shared" si="4"/>
        <v>212.8102608695408</v>
      </c>
      <c r="J59" s="41">
        <f>SUM($I$16:I59)</f>
        <v>-45115.74034782705</v>
      </c>
      <c r="K59" s="41">
        <v>2662039.15</v>
      </c>
      <c r="L59" s="41">
        <v>2707154.9</v>
      </c>
      <c r="M59" s="41">
        <v>2254.08</v>
      </c>
      <c r="N59" s="41">
        <v>33589</v>
      </c>
      <c r="O59" s="41">
        <v>35255.19</v>
      </c>
    </row>
    <row r="60" spans="1:15">
      <c r="A60" s="25">
        <v>29593</v>
      </c>
      <c r="B60" s="25" t="s">
        <v>151</v>
      </c>
      <c r="C60" s="25" t="s">
        <v>106</v>
      </c>
      <c r="D60" s="25" t="s">
        <v>71</v>
      </c>
      <c r="E60" s="25">
        <v>43</v>
      </c>
      <c r="F60" s="35">
        <v>43862</v>
      </c>
      <c r="G60" s="41">
        <f t="shared" ref="G60:G70" si="8">$F$9</f>
        <v>35468</v>
      </c>
      <c r="H60" s="43">
        <f t="shared" si="7"/>
        <v>35255.189739130459</v>
      </c>
      <c r="I60" s="41">
        <f t="shared" si="4"/>
        <v>212.8102608695408</v>
      </c>
      <c r="J60" s="41">
        <f>SUM($I$16:I60)</f>
        <v>-44902.930086957509</v>
      </c>
      <c r="K60" s="41">
        <v>2629010.37</v>
      </c>
      <c r="L60" s="41">
        <v>2673913.31</v>
      </c>
      <c r="M60" s="41">
        <v>2226.41</v>
      </c>
      <c r="N60" s="41">
        <v>33589</v>
      </c>
      <c r="O60" s="41">
        <v>35255.19</v>
      </c>
    </row>
    <row r="61" spans="1:15">
      <c r="A61" s="25">
        <v>29596</v>
      </c>
      <c r="B61" s="25" t="s">
        <v>152</v>
      </c>
      <c r="C61" s="25" t="s">
        <v>106</v>
      </c>
      <c r="D61" s="25" t="s">
        <v>71</v>
      </c>
      <c r="E61" s="25">
        <v>44</v>
      </c>
      <c r="F61" s="35">
        <v>43891</v>
      </c>
      <c r="G61" s="41">
        <f t="shared" si="8"/>
        <v>35468</v>
      </c>
      <c r="H61" s="43">
        <f t="shared" si="7"/>
        <v>35255.189739130459</v>
      </c>
      <c r="I61" s="41">
        <f t="shared" si="4"/>
        <v>212.8102608695408</v>
      </c>
      <c r="J61" s="41">
        <f>SUM($I$16:I61)</f>
        <v>-44690.119826087968</v>
      </c>
      <c r="K61" s="41">
        <v>2595953.88</v>
      </c>
      <c r="L61" s="41">
        <v>2640644.0099999998</v>
      </c>
      <c r="M61" s="41">
        <v>2198.6999999999998</v>
      </c>
      <c r="N61" s="41">
        <v>33589</v>
      </c>
      <c r="O61" s="41">
        <v>35255.19</v>
      </c>
    </row>
    <row r="62" spans="1:15">
      <c r="A62" s="25">
        <v>29597</v>
      </c>
      <c r="B62" s="25" t="s">
        <v>153</v>
      </c>
      <c r="C62" s="25" t="s">
        <v>106</v>
      </c>
      <c r="D62" s="25" t="s">
        <v>71</v>
      </c>
      <c r="E62" s="25">
        <v>45</v>
      </c>
      <c r="F62" s="35">
        <v>43922</v>
      </c>
      <c r="G62" s="41">
        <f t="shared" si="8"/>
        <v>35468</v>
      </c>
      <c r="H62" s="43">
        <f t="shared" si="7"/>
        <v>35255.189739130459</v>
      </c>
      <c r="I62" s="41">
        <f t="shared" si="4"/>
        <v>212.8102608695408</v>
      </c>
      <c r="J62" s="41">
        <f>SUM($I$16:I62)</f>
        <v>-44477.309565218427</v>
      </c>
      <c r="K62" s="41">
        <v>2562869.67</v>
      </c>
      <c r="L62" s="41">
        <v>2607346.9900000002</v>
      </c>
      <c r="M62" s="41">
        <v>2170.98</v>
      </c>
      <c r="N62" s="41">
        <v>33589</v>
      </c>
      <c r="O62" s="41">
        <v>35255.19</v>
      </c>
    </row>
    <row r="63" spans="1:15">
      <c r="A63" s="25">
        <v>29598</v>
      </c>
      <c r="B63" s="25" t="s">
        <v>154</v>
      </c>
      <c r="C63" s="25" t="s">
        <v>106</v>
      </c>
      <c r="D63" s="25" t="s">
        <v>71</v>
      </c>
      <c r="E63" s="25">
        <v>46</v>
      </c>
      <c r="F63" s="35">
        <v>43952</v>
      </c>
      <c r="G63" s="41">
        <f t="shared" si="8"/>
        <v>35468</v>
      </c>
      <c r="H63" s="43">
        <f t="shared" si="7"/>
        <v>35255.189739130459</v>
      </c>
      <c r="I63" s="41">
        <f t="shared" si="4"/>
        <v>212.8102608695408</v>
      </c>
      <c r="J63" s="41">
        <f>SUM($I$16:I63)</f>
        <v>-44264.499304348887</v>
      </c>
      <c r="K63" s="41">
        <v>2529757.71</v>
      </c>
      <c r="L63" s="41">
        <v>2574022.2200000002</v>
      </c>
      <c r="M63" s="41">
        <v>2143.23</v>
      </c>
      <c r="N63" s="41">
        <v>33589</v>
      </c>
      <c r="O63" s="41">
        <v>35255.19</v>
      </c>
    </row>
    <row r="64" spans="1:15">
      <c r="A64" s="25">
        <v>29599</v>
      </c>
      <c r="B64" s="25" t="s">
        <v>155</v>
      </c>
      <c r="C64" s="25" t="s">
        <v>106</v>
      </c>
      <c r="D64" s="25" t="s">
        <v>71</v>
      </c>
      <c r="E64" s="25">
        <v>47</v>
      </c>
      <c r="F64" s="35">
        <v>43983</v>
      </c>
      <c r="G64" s="41">
        <f t="shared" si="8"/>
        <v>35468</v>
      </c>
      <c r="H64" s="43">
        <f t="shared" si="7"/>
        <v>35255.189739130459</v>
      </c>
      <c r="I64" s="41">
        <f t="shared" si="4"/>
        <v>212.8102608695408</v>
      </c>
      <c r="J64" s="41">
        <f>SUM($I$16:I64)</f>
        <v>-44051.689043479346</v>
      </c>
      <c r="K64" s="41">
        <v>2496617.98</v>
      </c>
      <c r="L64" s="41">
        <v>2540669.6800000002</v>
      </c>
      <c r="M64" s="41">
        <v>2115.46</v>
      </c>
      <c r="N64" s="41">
        <v>33589</v>
      </c>
      <c r="O64" s="41">
        <v>35255.19</v>
      </c>
    </row>
    <row r="65" spans="1:15">
      <c r="A65" s="25">
        <v>29600</v>
      </c>
      <c r="B65" s="25" t="s">
        <v>156</v>
      </c>
      <c r="C65" s="25" t="s">
        <v>106</v>
      </c>
      <c r="D65" s="25" t="s">
        <v>71</v>
      </c>
      <c r="E65" s="25">
        <v>48</v>
      </c>
      <c r="F65" s="35">
        <v>44013</v>
      </c>
      <c r="G65" s="41">
        <f t="shared" si="8"/>
        <v>35468</v>
      </c>
      <c r="H65" s="43">
        <f t="shared" si="7"/>
        <v>35255.189739130459</v>
      </c>
      <c r="I65" s="41">
        <f t="shared" si="4"/>
        <v>212.8102608695408</v>
      </c>
      <c r="J65" s="41">
        <f>SUM($I$16:I65)</f>
        <v>-43838.878782609805</v>
      </c>
      <c r="K65" s="41">
        <v>2463450.46</v>
      </c>
      <c r="L65" s="41">
        <v>2507289.35</v>
      </c>
      <c r="M65" s="41">
        <v>2087.67</v>
      </c>
      <c r="N65" s="41">
        <v>33589</v>
      </c>
      <c r="O65" s="41">
        <v>35255.19</v>
      </c>
    </row>
    <row r="66" spans="1:15">
      <c r="A66" s="25">
        <v>29601</v>
      </c>
      <c r="B66" s="25" t="s">
        <v>157</v>
      </c>
      <c r="C66" s="25" t="s">
        <v>106</v>
      </c>
      <c r="D66" s="25" t="s">
        <v>71</v>
      </c>
      <c r="E66" s="25">
        <v>49</v>
      </c>
      <c r="F66" s="35">
        <v>44044</v>
      </c>
      <c r="G66" s="41">
        <f t="shared" si="8"/>
        <v>35468</v>
      </c>
      <c r="H66" s="43">
        <f t="shared" si="7"/>
        <v>35255.189739130459</v>
      </c>
      <c r="I66" s="41">
        <f t="shared" si="4"/>
        <v>212.8102608695408</v>
      </c>
      <c r="J66" s="41">
        <f>SUM($I$16:I66)</f>
        <v>-43626.068521740264</v>
      </c>
      <c r="K66" s="41">
        <v>2430255.12</v>
      </c>
      <c r="L66" s="41">
        <v>2473881.2000000002</v>
      </c>
      <c r="M66" s="41">
        <v>2059.85</v>
      </c>
      <c r="N66" s="41">
        <v>33589</v>
      </c>
      <c r="O66" s="41">
        <v>35255.19</v>
      </c>
    </row>
    <row r="67" spans="1:15">
      <c r="A67" s="25">
        <v>29602</v>
      </c>
      <c r="B67" s="25" t="s">
        <v>158</v>
      </c>
      <c r="C67" s="25" t="s">
        <v>106</v>
      </c>
      <c r="D67" s="25" t="s">
        <v>71</v>
      </c>
      <c r="E67" s="25">
        <v>50</v>
      </c>
      <c r="F67" s="35">
        <v>44075</v>
      </c>
      <c r="G67" s="41">
        <f t="shared" si="8"/>
        <v>35468</v>
      </c>
      <c r="H67" s="43">
        <f t="shared" si="7"/>
        <v>35255.189739130459</v>
      </c>
      <c r="I67" s="41">
        <f t="shared" si="4"/>
        <v>212.8102608695408</v>
      </c>
      <c r="J67" s="41">
        <f>SUM($I$16:I67)</f>
        <v>-43413.258260870723</v>
      </c>
      <c r="K67" s="41">
        <v>2397031.94</v>
      </c>
      <c r="L67" s="41">
        <v>2440445.21</v>
      </c>
      <c r="M67" s="41">
        <v>2032.01</v>
      </c>
      <c r="N67" s="41">
        <v>33589</v>
      </c>
      <c r="O67" s="41">
        <v>35255.19</v>
      </c>
    </row>
    <row r="68" spans="1:15">
      <c r="A68" s="25">
        <v>29603</v>
      </c>
      <c r="B68" s="25" t="s">
        <v>159</v>
      </c>
      <c r="C68" s="25" t="s">
        <v>106</v>
      </c>
      <c r="D68" s="25" t="s">
        <v>71</v>
      </c>
      <c r="E68" s="25">
        <v>51</v>
      </c>
      <c r="F68" s="35">
        <v>44105</v>
      </c>
      <c r="G68" s="41">
        <f t="shared" si="8"/>
        <v>35468</v>
      </c>
      <c r="H68" s="43">
        <f t="shared" si="7"/>
        <v>35255.189739130459</v>
      </c>
      <c r="I68" s="41">
        <f t="shared" si="4"/>
        <v>212.8102608695408</v>
      </c>
      <c r="J68" s="41">
        <f>SUM($I$16:I68)</f>
        <v>-43200.448000001183</v>
      </c>
      <c r="K68" s="41">
        <v>2363780.9</v>
      </c>
      <c r="L68" s="41">
        <v>2406981.36</v>
      </c>
      <c r="M68" s="41">
        <v>2004.15</v>
      </c>
      <c r="N68" s="41">
        <v>33589</v>
      </c>
      <c r="O68" s="41">
        <v>35255.19</v>
      </c>
    </row>
    <row r="69" spans="1:15">
      <c r="A69" s="25">
        <v>29594</v>
      </c>
      <c r="B69" s="25" t="s">
        <v>160</v>
      </c>
      <c r="C69" s="25" t="s">
        <v>106</v>
      </c>
      <c r="D69" s="25" t="s">
        <v>71</v>
      </c>
      <c r="E69" s="25">
        <v>52</v>
      </c>
      <c r="F69" s="35">
        <v>44136</v>
      </c>
      <c r="G69" s="41">
        <f t="shared" si="8"/>
        <v>35468</v>
      </c>
      <c r="H69" s="43">
        <f t="shared" si="7"/>
        <v>35255.189739130459</v>
      </c>
      <c r="I69" s="41">
        <f t="shared" si="4"/>
        <v>212.8102608695408</v>
      </c>
      <c r="J69" s="41">
        <f>SUM($I$16:I69)</f>
        <v>-42987.637739131642</v>
      </c>
      <c r="K69" s="41">
        <v>2330501.9700000002</v>
      </c>
      <c r="L69" s="41">
        <v>2373489.62</v>
      </c>
      <c r="M69" s="41">
        <v>1976.26</v>
      </c>
      <c r="N69" s="41">
        <v>33589</v>
      </c>
      <c r="O69" s="41">
        <v>35255.19</v>
      </c>
    </row>
    <row r="70" spans="1:15">
      <c r="A70" s="25">
        <v>29595</v>
      </c>
      <c r="B70" s="25" t="s">
        <v>161</v>
      </c>
      <c r="C70" s="25" t="s">
        <v>106</v>
      </c>
      <c r="D70" s="25" t="s">
        <v>71</v>
      </c>
      <c r="E70" s="25">
        <v>53</v>
      </c>
      <c r="F70" s="35">
        <v>44166</v>
      </c>
      <c r="G70" s="41">
        <f t="shared" si="8"/>
        <v>35468</v>
      </c>
      <c r="H70" s="43">
        <f t="shared" si="7"/>
        <v>35255.189739130459</v>
      </c>
      <c r="I70" s="41">
        <f t="shared" si="4"/>
        <v>212.8102608695408</v>
      </c>
      <c r="J70" s="41">
        <f>SUM($I$16:I70)</f>
        <v>-42774.827478262101</v>
      </c>
      <c r="K70" s="41">
        <v>2297195.13</v>
      </c>
      <c r="L70" s="41">
        <v>2339969.9700000002</v>
      </c>
      <c r="M70" s="41">
        <v>1948.35</v>
      </c>
      <c r="N70" s="41">
        <v>33589</v>
      </c>
      <c r="O70" s="41">
        <v>35255.19</v>
      </c>
    </row>
    <row r="71" spans="1:15">
      <c r="A71" s="25">
        <v>29604</v>
      </c>
      <c r="B71" s="25" t="s">
        <v>162</v>
      </c>
      <c r="C71" s="25" t="s">
        <v>106</v>
      </c>
      <c r="D71" s="25" t="s">
        <v>71</v>
      </c>
      <c r="E71" s="25">
        <v>54</v>
      </c>
      <c r="F71" s="35">
        <v>44197</v>
      </c>
      <c r="G71" s="41">
        <f>$F$10</f>
        <v>35893.620000000003</v>
      </c>
      <c r="H71" s="43">
        <f t="shared" si="7"/>
        <v>35255.189739130459</v>
      </c>
      <c r="I71" s="41">
        <f t="shared" si="4"/>
        <v>638.43026086954342</v>
      </c>
      <c r="J71" s="41">
        <f>SUM($I$16:I71)</f>
        <v>-42136.397217392558</v>
      </c>
      <c r="K71" s="41">
        <v>2263860</v>
      </c>
      <c r="L71" s="41">
        <v>2305996.41</v>
      </c>
      <c r="M71" s="41">
        <v>1920.06</v>
      </c>
      <c r="N71" s="41">
        <v>33589</v>
      </c>
      <c r="O71" s="41">
        <v>35255.19</v>
      </c>
    </row>
    <row r="72" spans="1:15">
      <c r="A72" s="25">
        <v>29605</v>
      </c>
      <c r="B72" s="25" t="s">
        <v>163</v>
      </c>
      <c r="C72" s="25" t="s">
        <v>106</v>
      </c>
      <c r="D72" s="25" t="s">
        <v>71</v>
      </c>
      <c r="E72" s="25">
        <v>55</v>
      </c>
      <c r="F72" s="35">
        <v>44228</v>
      </c>
      <c r="G72" s="41">
        <f t="shared" ref="G72:G135" si="9">$F$10</f>
        <v>35893.620000000003</v>
      </c>
      <c r="H72" s="43">
        <f t="shared" si="7"/>
        <v>35255.189739130459</v>
      </c>
      <c r="I72" s="41">
        <f t="shared" si="4"/>
        <v>638.43026086954342</v>
      </c>
      <c r="J72" s="41">
        <f>SUM($I$16:I72)</f>
        <v>-41497.966956523014</v>
      </c>
      <c r="K72" s="41">
        <v>2230496.56</v>
      </c>
      <c r="L72" s="41">
        <v>2271994.54</v>
      </c>
      <c r="M72" s="41">
        <v>1891.75</v>
      </c>
      <c r="N72" s="41">
        <v>33589</v>
      </c>
      <c r="O72" s="41">
        <v>35255.19</v>
      </c>
    </row>
    <row r="73" spans="1:15">
      <c r="A73" s="25">
        <v>29608</v>
      </c>
      <c r="B73" s="25" t="s">
        <v>164</v>
      </c>
      <c r="C73" s="25" t="s">
        <v>106</v>
      </c>
      <c r="D73" s="25" t="s">
        <v>71</v>
      </c>
      <c r="E73" s="25">
        <v>56</v>
      </c>
      <c r="F73" s="35">
        <v>44256</v>
      </c>
      <c r="G73" s="41">
        <f t="shared" si="9"/>
        <v>35893.620000000003</v>
      </c>
      <c r="H73" s="43">
        <f t="shared" si="7"/>
        <v>35255.189739130459</v>
      </c>
      <c r="I73" s="41">
        <f t="shared" si="4"/>
        <v>638.43026086954342</v>
      </c>
      <c r="J73" s="41">
        <f>SUM($I$16:I73)</f>
        <v>-40859.536695653471</v>
      </c>
      <c r="K73" s="41">
        <v>2197104.79</v>
      </c>
      <c r="L73" s="41">
        <v>2237964.34</v>
      </c>
      <c r="M73" s="41">
        <v>1863.42</v>
      </c>
      <c r="N73" s="41">
        <v>33589</v>
      </c>
      <c r="O73" s="41">
        <v>35255.19</v>
      </c>
    </row>
    <row r="74" spans="1:15">
      <c r="A74" s="25">
        <v>29609</v>
      </c>
      <c r="B74" s="25" t="s">
        <v>165</v>
      </c>
      <c r="C74" s="25" t="s">
        <v>106</v>
      </c>
      <c r="D74" s="25" t="s">
        <v>71</v>
      </c>
      <c r="E74" s="25">
        <v>57</v>
      </c>
      <c r="F74" s="35">
        <v>44287</v>
      </c>
      <c r="G74" s="41">
        <f t="shared" si="9"/>
        <v>35893.620000000003</v>
      </c>
      <c r="H74" s="43">
        <f t="shared" si="7"/>
        <v>35255.189739130459</v>
      </c>
      <c r="I74" s="41">
        <f t="shared" si="4"/>
        <v>638.43026086954342</v>
      </c>
      <c r="J74" s="41">
        <f>SUM($I$16:I74)</f>
        <v>-40221.106434783927</v>
      </c>
      <c r="K74" s="41">
        <v>2163684.66</v>
      </c>
      <c r="L74" s="41">
        <v>2203905.7799999998</v>
      </c>
      <c r="M74" s="41">
        <v>1835.06</v>
      </c>
      <c r="N74" s="41">
        <v>33589</v>
      </c>
      <c r="O74" s="41">
        <v>35255.19</v>
      </c>
    </row>
    <row r="75" spans="1:15">
      <c r="A75" s="25">
        <v>29610</v>
      </c>
      <c r="B75" s="25" t="s">
        <v>166</v>
      </c>
      <c r="C75" s="25" t="s">
        <v>106</v>
      </c>
      <c r="D75" s="25" t="s">
        <v>71</v>
      </c>
      <c r="E75" s="25">
        <v>58</v>
      </c>
      <c r="F75" s="35">
        <v>44317</v>
      </c>
      <c r="G75" s="41">
        <f t="shared" si="9"/>
        <v>35893.620000000003</v>
      </c>
      <c r="H75" s="43">
        <f t="shared" si="7"/>
        <v>35255.189739130459</v>
      </c>
      <c r="I75" s="41">
        <f t="shared" si="4"/>
        <v>638.43026086954342</v>
      </c>
      <c r="J75" s="41">
        <f>SUM($I$16:I75)</f>
        <v>-39582.676173914384</v>
      </c>
      <c r="K75" s="41">
        <v>2130236.15</v>
      </c>
      <c r="L75" s="41">
        <v>2169818.84</v>
      </c>
      <c r="M75" s="41">
        <v>1806.68</v>
      </c>
      <c r="N75" s="41">
        <v>33589</v>
      </c>
      <c r="O75" s="41">
        <v>35255.19</v>
      </c>
    </row>
    <row r="76" spans="1:15">
      <c r="A76" s="25">
        <v>29611</v>
      </c>
      <c r="B76" s="25" t="s">
        <v>167</v>
      </c>
      <c r="C76" s="25" t="s">
        <v>106</v>
      </c>
      <c r="D76" s="25" t="s">
        <v>71</v>
      </c>
      <c r="E76" s="25">
        <v>59</v>
      </c>
      <c r="F76" s="35">
        <v>44348</v>
      </c>
      <c r="G76" s="41">
        <f t="shared" si="9"/>
        <v>35893.620000000003</v>
      </c>
      <c r="H76" s="43">
        <f t="shared" si="7"/>
        <v>35255.189739130459</v>
      </c>
      <c r="I76" s="41">
        <f t="shared" si="4"/>
        <v>638.43026086954342</v>
      </c>
      <c r="J76" s="41">
        <f>SUM($I$16:I76)</f>
        <v>-38944.245913044841</v>
      </c>
      <c r="K76" s="41">
        <v>2096759.23</v>
      </c>
      <c r="L76" s="41">
        <v>2135703.4900000002</v>
      </c>
      <c r="M76" s="41">
        <v>1778.27</v>
      </c>
      <c r="N76" s="41">
        <v>33589</v>
      </c>
      <c r="O76" s="41">
        <v>35255.19</v>
      </c>
    </row>
    <row r="77" spans="1:15">
      <c r="A77" s="25">
        <v>29612</v>
      </c>
      <c r="B77" s="25" t="s">
        <v>168</v>
      </c>
      <c r="C77" s="25" t="s">
        <v>106</v>
      </c>
      <c r="D77" s="25" t="s">
        <v>71</v>
      </c>
      <c r="E77" s="25">
        <v>60</v>
      </c>
      <c r="F77" s="35">
        <v>44378</v>
      </c>
      <c r="G77" s="41">
        <f t="shared" si="9"/>
        <v>35893.620000000003</v>
      </c>
      <c r="H77" s="43">
        <f t="shared" si="7"/>
        <v>35255.189739130459</v>
      </c>
      <c r="I77" s="41">
        <f t="shared" si="4"/>
        <v>638.43026086954342</v>
      </c>
      <c r="J77" s="41">
        <f>SUM($I$16:I77)</f>
        <v>-38305.815652175297</v>
      </c>
      <c r="K77" s="41">
        <v>2063253.88</v>
      </c>
      <c r="L77" s="41">
        <v>2101559.71</v>
      </c>
      <c r="M77" s="41">
        <v>1749.84</v>
      </c>
      <c r="N77" s="41">
        <v>33589</v>
      </c>
      <c r="O77" s="41">
        <v>35255.19</v>
      </c>
    </row>
    <row r="78" spans="1:15">
      <c r="A78" s="25">
        <v>29613</v>
      </c>
      <c r="B78" s="25" t="s">
        <v>169</v>
      </c>
      <c r="C78" s="25" t="s">
        <v>106</v>
      </c>
      <c r="D78" s="25" t="s">
        <v>71</v>
      </c>
      <c r="E78" s="25">
        <v>61</v>
      </c>
      <c r="F78" s="35">
        <v>44409</v>
      </c>
      <c r="G78" s="41">
        <f t="shared" si="9"/>
        <v>35893.620000000003</v>
      </c>
      <c r="H78" s="43">
        <f t="shared" si="7"/>
        <v>35255.189739130459</v>
      </c>
      <c r="I78" s="41">
        <f t="shared" si="4"/>
        <v>638.43026086954342</v>
      </c>
      <c r="J78" s="41">
        <f>SUM($I$16:I78)</f>
        <v>-37667.385391305754</v>
      </c>
      <c r="K78" s="41">
        <v>2029720.08</v>
      </c>
      <c r="L78" s="41">
        <v>2067387.48</v>
      </c>
      <c r="M78" s="41">
        <v>1721.39</v>
      </c>
      <c r="N78" s="41">
        <v>33589</v>
      </c>
      <c r="O78" s="41">
        <v>35255.19</v>
      </c>
    </row>
    <row r="79" spans="1:15">
      <c r="A79" s="25">
        <v>29614</v>
      </c>
      <c r="B79" s="25" t="s">
        <v>170</v>
      </c>
      <c r="C79" s="25" t="s">
        <v>106</v>
      </c>
      <c r="D79" s="25" t="s">
        <v>71</v>
      </c>
      <c r="E79" s="25">
        <v>62</v>
      </c>
      <c r="F79" s="35">
        <v>44440</v>
      </c>
      <c r="G79" s="41">
        <f t="shared" si="9"/>
        <v>35893.620000000003</v>
      </c>
      <c r="H79" s="43">
        <f t="shared" si="7"/>
        <v>35255.189739130459</v>
      </c>
      <c r="I79" s="41">
        <f t="shared" si="4"/>
        <v>638.43026086954342</v>
      </c>
      <c r="J79" s="41">
        <f>SUM($I$16:I79)</f>
        <v>-37028.95513043621</v>
      </c>
      <c r="K79" s="41">
        <v>1996157.8</v>
      </c>
      <c r="L79" s="41">
        <v>2033186.77</v>
      </c>
      <c r="M79" s="41">
        <v>1692.91</v>
      </c>
      <c r="N79" s="41">
        <v>33589</v>
      </c>
      <c r="O79" s="41">
        <v>35255.19</v>
      </c>
    </row>
    <row r="80" spans="1:15">
      <c r="A80" s="25">
        <v>29615</v>
      </c>
      <c r="B80" s="25" t="s">
        <v>171</v>
      </c>
      <c r="C80" s="25" t="s">
        <v>106</v>
      </c>
      <c r="D80" s="25" t="s">
        <v>71</v>
      </c>
      <c r="E80" s="25">
        <v>63</v>
      </c>
      <c r="F80" s="35">
        <v>44470</v>
      </c>
      <c r="G80" s="41">
        <f t="shared" si="9"/>
        <v>35893.620000000003</v>
      </c>
      <c r="H80" s="43">
        <f t="shared" si="7"/>
        <v>35255.189739130459</v>
      </c>
      <c r="I80" s="41">
        <f t="shared" si="4"/>
        <v>638.43026086954342</v>
      </c>
      <c r="J80" s="41">
        <f>SUM($I$16:I80)</f>
        <v>-36390.524869566667</v>
      </c>
      <c r="K80" s="41">
        <v>1962567.02</v>
      </c>
      <c r="L80" s="41">
        <v>1998957.56</v>
      </c>
      <c r="M80" s="41">
        <v>1664.41</v>
      </c>
      <c r="N80" s="41">
        <v>33589</v>
      </c>
      <c r="O80" s="41">
        <v>35255.19</v>
      </c>
    </row>
    <row r="81" spans="1:15">
      <c r="A81" s="25">
        <v>29606</v>
      </c>
      <c r="B81" s="25" t="s">
        <v>172</v>
      </c>
      <c r="C81" s="25" t="s">
        <v>106</v>
      </c>
      <c r="D81" s="25" t="s">
        <v>71</v>
      </c>
      <c r="E81" s="25">
        <v>64</v>
      </c>
      <c r="F81" s="35">
        <v>44501</v>
      </c>
      <c r="G81" s="41">
        <f t="shared" si="9"/>
        <v>35893.620000000003</v>
      </c>
      <c r="H81" s="43">
        <f t="shared" si="7"/>
        <v>35255.189739130459</v>
      </c>
      <c r="I81" s="41">
        <f t="shared" si="4"/>
        <v>638.43026086954342</v>
      </c>
      <c r="J81" s="41">
        <f>SUM($I$16:I81)</f>
        <v>-35752.094608697123</v>
      </c>
      <c r="K81" s="41">
        <v>1928947.72</v>
      </c>
      <c r="L81" s="41">
        <v>1964699.83</v>
      </c>
      <c r="M81" s="41">
        <v>1635.89</v>
      </c>
      <c r="N81" s="41">
        <v>33589</v>
      </c>
      <c r="O81" s="41">
        <v>35255.19</v>
      </c>
    </row>
    <row r="82" spans="1:15">
      <c r="A82" s="25">
        <v>29607</v>
      </c>
      <c r="B82" s="25" t="s">
        <v>173</v>
      </c>
      <c r="C82" s="25" t="s">
        <v>106</v>
      </c>
      <c r="D82" s="25" t="s">
        <v>71</v>
      </c>
      <c r="E82" s="25">
        <v>65</v>
      </c>
      <c r="F82" s="35">
        <v>44531</v>
      </c>
      <c r="G82" s="41">
        <f t="shared" si="9"/>
        <v>35893.620000000003</v>
      </c>
      <c r="H82" s="43">
        <f t="shared" si="7"/>
        <v>35255.189739130459</v>
      </c>
      <c r="I82" s="41">
        <f t="shared" si="4"/>
        <v>638.43026086954342</v>
      </c>
      <c r="J82" s="41">
        <f>SUM($I$16:I82)</f>
        <v>-35113.66434782758</v>
      </c>
      <c r="K82" s="41">
        <v>1895299.87</v>
      </c>
      <c r="L82" s="41">
        <v>1930413.55</v>
      </c>
      <c r="M82" s="41">
        <v>1607.34</v>
      </c>
      <c r="N82" s="41">
        <v>33589</v>
      </c>
      <c r="O82" s="41">
        <v>35255.19</v>
      </c>
    </row>
    <row r="83" spans="1:15">
      <c r="A83" s="25">
        <v>20531</v>
      </c>
      <c r="B83" s="25" t="s">
        <v>174</v>
      </c>
      <c r="C83" s="25" t="s">
        <v>106</v>
      </c>
      <c r="D83" s="25" t="s">
        <v>71</v>
      </c>
      <c r="E83" s="25">
        <v>66</v>
      </c>
      <c r="F83" s="35">
        <v>44562</v>
      </c>
      <c r="G83" s="41">
        <f t="shared" si="9"/>
        <v>35893.620000000003</v>
      </c>
      <c r="H83" s="43">
        <f t="shared" si="7"/>
        <v>35255.189739130459</v>
      </c>
      <c r="I83" s="41">
        <f t="shared" si="4"/>
        <v>638.43026086954342</v>
      </c>
      <c r="J83" s="41">
        <f>SUM($I$16:I83)</f>
        <v>-34475.234086958037</v>
      </c>
      <c r="K83" s="41">
        <v>1861623.45</v>
      </c>
      <c r="L83" s="41">
        <v>1896098.7</v>
      </c>
      <c r="M83" s="41">
        <v>1578.77</v>
      </c>
      <c r="N83" s="41">
        <v>33589</v>
      </c>
      <c r="O83" s="41">
        <v>35255.19</v>
      </c>
    </row>
    <row r="84" spans="1:15">
      <c r="A84" s="25">
        <v>20532</v>
      </c>
      <c r="B84" s="25" t="s">
        <v>175</v>
      </c>
      <c r="C84" s="25" t="s">
        <v>106</v>
      </c>
      <c r="D84" s="25" t="s">
        <v>71</v>
      </c>
      <c r="E84" s="25">
        <v>67</v>
      </c>
      <c r="F84" s="35">
        <v>44593</v>
      </c>
      <c r="G84" s="41">
        <f t="shared" si="9"/>
        <v>35893.620000000003</v>
      </c>
      <c r="H84" s="43">
        <f t="shared" si="7"/>
        <v>35255.189739130459</v>
      </c>
      <c r="I84" s="41">
        <f t="shared" si="4"/>
        <v>638.43026086954342</v>
      </c>
      <c r="J84" s="41">
        <f>SUM($I$16:I84)</f>
        <v>-33836.803826088493</v>
      </c>
      <c r="K84" s="41">
        <v>1827918.43</v>
      </c>
      <c r="L84" s="41">
        <v>1861755.25</v>
      </c>
      <c r="M84" s="41">
        <v>1550.17</v>
      </c>
      <c r="N84" s="41">
        <v>33589</v>
      </c>
      <c r="O84" s="41">
        <v>35255.19</v>
      </c>
    </row>
    <row r="85" spans="1:15">
      <c r="A85" s="25">
        <v>20535</v>
      </c>
      <c r="B85" s="25" t="s">
        <v>176</v>
      </c>
      <c r="C85" s="25" t="s">
        <v>106</v>
      </c>
      <c r="D85" s="25" t="s">
        <v>71</v>
      </c>
      <c r="E85" s="25">
        <v>68</v>
      </c>
      <c r="F85" s="35">
        <v>44621</v>
      </c>
      <c r="G85" s="41">
        <f t="shared" si="9"/>
        <v>35893.620000000003</v>
      </c>
      <c r="H85" s="43">
        <f t="shared" si="7"/>
        <v>35255.189739130459</v>
      </c>
      <c r="I85" s="41">
        <f t="shared" si="4"/>
        <v>638.43026086954342</v>
      </c>
      <c r="J85" s="41">
        <f>SUM($I$16:I85)</f>
        <v>-33198.37356521895</v>
      </c>
      <c r="K85" s="41">
        <v>1794184.79</v>
      </c>
      <c r="L85" s="41">
        <v>1827383.18</v>
      </c>
      <c r="M85" s="41">
        <v>1521.55</v>
      </c>
      <c r="N85" s="41">
        <v>33589</v>
      </c>
      <c r="O85" s="41">
        <v>35255.19</v>
      </c>
    </row>
    <row r="86" spans="1:15">
      <c r="A86" s="25">
        <v>20536</v>
      </c>
      <c r="B86" s="25" t="s">
        <v>177</v>
      </c>
      <c r="C86" s="25" t="s">
        <v>106</v>
      </c>
      <c r="D86" s="25" t="s">
        <v>71</v>
      </c>
      <c r="E86" s="25">
        <v>69</v>
      </c>
      <c r="F86" s="35">
        <v>44652</v>
      </c>
      <c r="G86" s="41">
        <f t="shared" si="9"/>
        <v>35893.620000000003</v>
      </c>
      <c r="H86" s="43">
        <f t="shared" si="7"/>
        <v>35255.189739130459</v>
      </c>
      <c r="I86" s="41">
        <f t="shared" si="4"/>
        <v>638.43026086954342</v>
      </c>
      <c r="J86" s="41">
        <f>SUM($I$16:I86)</f>
        <v>-32559.943304349406</v>
      </c>
      <c r="K86" s="41">
        <v>1760422.51</v>
      </c>
      <c r="L86" s="41">
        <v>1792982.47</v>
      </c>
      <c r="M86" s="41">
        <v>1492.91</v>
      </c>
      <c r="N86" s="41">
        <v>33589</v>
      </c>
      <c r="O86" s="41">
        <v>35255.19</v>
      </c>
    </row>
    <row r="87" spans="1:15">
      <c r="A87" s="25">
        <v>20537</v>
      </c>
      <c r="B87" s="25" t="s">
        <v>178</v>
      </c>
      <c r="C87" s="25" t="s">
        <v>106</v>
      </c>
      <c r="D87" s="25" t="s">
        <v>71</v>
      </c>
      <c r="E87" s="25">
        <v>70</v>
      </c>
      <c r="F87" s="35">
        <v>44682</v>
      </c>
      <c r="G87" s="41">
        <f t="shared" si="9"/>
        <v>35893.620000000003</v>
      </c>
      <c r="H87" s="43">
        <f t="shared" ref="H87:H118" si="10">$H$12</f>
        <v>35255.189739130459</v>
      </c>
      <c r="I87" s="41">
        <f t="shared" si="4"/>
        <v>638.43026086954342</v>
      </c>
      <c r="J87" s="41">
        <f>SUM($I$16:I87)</f>
        <v>-31921.513043479863</v>
      </c>
      <c r="K87" s="41">
        <v>1726631.56</v>
      </c>
      <c r="L87" s="41">
        <v>1758553.09</v>
      </c>
      <c r="M87" s="41">
        <v>1464.24</v>
      </c>
      <c r="N87" s="41">
        <v>33589</v>
      </c>
      <c r="O87" s="41">
        <v>35255.19</v>
      </c>
    </row>
    <row r="88" spans="1:15">
      <c r="A88" s="25">
        <v>20538</v>
      </c>
      <c r="B88" s="25" t="s">
        <v>179</v>
      </c>
      <c r="C88" s="25" t="s">
        <v>106</v>
      </c>
      <c r="D88" s="25" t="s">
        <v>71</v>
      </c>
      <c r="E88" s="25">
        <v>71</v>
      </c>
      <c r="F88" s="35">
        <v>44713</v>
      </c>
      <c r="G88" s="41">
        <f t="shared" si="9"/>
        <v>35893.620000000003</v>
      </c>
      <c r="H88" s="43">
        <f t="shared" si="10"/>
        <v>35255.189739130459</v>
      </c>
      <c r="I88" s="41">
        <f t="shared" ref="I88:I137" si="11">G88-H88</f>
        <v>638.43026086954342</v>
      </c>
      <c r="J88" s="41">
        <f>SUM($I$16:I88)</f>
        <v>-31283.08278261032</v>
      </c>
      <c r="K88" s="41">
        <v>1692811.92</v>
      </c>
      <c r="L88" s="41">
        <v>1724095.02</v>
      </c>
      <c r="M88" s="41">
        <v>1435.55</v>
      </c>
      <c r="N88" s="41">
        <v>33589</v>
      </c>
      <c r="O88" s="41">
        <v>35255.19</v>
      </c>
    </row>
    <row r="89" spans="1:15">
      <c r="A89" s="25">
        <v>20539</v>
      </c>
      <c r="B89" s="25" t="s">
        <v>180</v>
      </c>
      <c r="C89" s="25" t="s">
        <v>106</v>
      </c>
      <c r="D89" s="25" t="s">
        <v>71</v>
      </c>
      <c r="E89" s="25">
        <v>72</v>
      </c>
      <c r="F89" s="35">
        <v>44743</v>
      </c>
      <c r="G89" s="41">
        <f t="shared" si="9"/>
        <v>35893.620000000003</v>
      </c>
      <c r="H89" s="43">
        <f t="shared" si="10"/>
        <v>35255.189739130459</v>
      </c>
      <c r="I89" s="41">
        <f t="shared" si="11"/>
        <v>638.43026086954342</v>
      </c>
      <c r="J89" s="41">
        <f>SUM($I$16:I89)</f>
        <v>-30644.652521740776</v>
      </c>
      <c r="K89" s="41">
        <v>1658963.56</v>
      </c>
      <c r="L89" s="41">
        <v>1689608.23</v>
      </c>
      <c r="M89" s="41">
        <v>1406.83</v>
      </c>
      <c r="N89" s="41">
        <v>33589</v>
      </c>
      <c r="O89" s="41">
        <v>35255.19</v>
      </c>
    </row>
    <row r="90" spans="1:15">
      <c r="A90" s="25">
        <v>20540</v>
      </c>
      <c r="B90" s="25" t="s">
        <v>181</v>
      </c>
      <c r="C90" s="25" t="s">
        <v>106</v>
      </c>
      <c r="D90" s="25" t="s">
        <v>71</v>
      </c>
      <c r="E90" s="25">
        <v>73</v>
      </c>
      <c r="F90" s="35">
        <v>44774</v>
      </c>
      <c r="G90" s="41">
        <f t="shared" si="9"/>
        <v>35893.620000000003</v>
      </c>
      <c r="H90" s="43">
        <f t="shared" si="10"/>
        <v>35255.189739130459</v>
      </c>
      <c r="I90" s="41">
        <f t="shared" si="11"/>
        <v>638.43026086954342</v>
      </c>
      <c r="J90" s="41">
        <f>SUM($I$16:I90)</f>
        <v>-30006.222260871233</v>
      </c>
      <c r="K90" s="41">
        <v>1625086.47</v>
      </c>
      <c r="L90" s="41">
        <v>1655092.71</v>
      </c>
      <c r="M90" s="41">
        <v>1378.1</v>
      </c>
      <c r="N90" s="41">
        <v>33589</v>
      </c>
      <c r="O90" s="41">
        <v>35255.19</v>
      </c>
    </row>
    <row r="91" spans="1:15">
      <c r="A91" s="25">
        <v>20541</v>
      </c>
      <c r="B91" s="25" t="s">
        <v>182</v>
      </c>
      <c r="C91" s="25" t="s">
        <v>106</v>
      </c>
      <c r="D91" s="25" t="s">
        <v>71</v>
      </c>
      <c r="E91" s="25">
        <v>74</v>
      </c>
      <c r="F91" s="35">
        <v>44805</v>
      </c>
      <c r="G91" s="41">
        <f t="shared" si="9"/>
        <v>35893.620000000003</v>
      </c>
      <c r="H91" s="43">
        <f t="shared" si="10"/>
        <v>35255.189739130459</v>
      </c>
      <c r="I91" s="41">
        <f t="shared" si="11"/>
        <v>638.43026086954342</v>
      </c>
      <c r="J91" s="41">
        <f>SUM($I$16:I91)</f>
        <v>-29367.792000001689</v>
      </c>
      <c r="K91" s="41">
        <v>1591180.61</v>
      </c>
      <c r="L91" s="41">
        <v>1620548.42</v>
      </c>
      <c r="M91" s="41">
        <v>1349.33</v>
      </c>
      <c r="N91" s="41">
        <v>33589</v>
      </c>
      <c r="O91" s="41">
        <v>35255.19</v>
      </c>
    </row>
    <row r="92" spans="1:15">
      <c r="A92" s="25">
        <v>20542</v>
      </c>
      <c r="B92" s="25" t="s">
        <v>183</v>
      </c>
      <c r="C92" s="25" t="s">
        <v>106</v>
      </c>
      <c r="D92" s="25" t="s">
        <v>71</v>
      </c>
      <c r="E92" s="25">
        <v>75</v>
      </c>
      <c r="F92" s="35">
        <v>44835</v>
      </c>
      <c r="G92" s="41">
        <f t="shared" si="9"/>
        <v>35893.620000000003</v>
      </c>
      <c r="H92" s="43">
        <f t="shared" si="10"/>
        <v>35255.189739130459</v>
      </c>
      <c r="I92" s="41">
        <f t="shared" si="11"/>
        <v>638.43026086954342</v>
      </c>
      <c r="J92" s="41">
        <f>SUM($I$16:I92)</f>
        <v>-28729.361739132146</v>
      </c>
      <c r="K92" s="41">
        <v>1557245.97</v>
      </c>
      <c r="L92" s="41">
        <v>1585975.35</v>
      </c>
      <c r="M92" s="41">
        <v>1320.55</v>
      </c>
      <c r="N92" s="41">
        <v>33589</v>
      </c>
      <c r="O92" s="41">
        <v>35255.19</v>
      </c>
    </row>
    <row r="93" spans="1:15">
      <c r="A93" s="25">
        <v>20533</v>
      </c>
      <c r="B93" s="25" t="s">
        <v>184</v>
      </c>
      <c r="C93" s="25" t="s">
        <v>106</v>
      </c>
      <c r="D93" s="25" t="s">
        <v>71</v>
      </c>
      <c r="E93" s="25">
        <v>76</v>
      </c>
      <c r="F93" s="35">
        <v>44866</v>
      </c>
      <c r="G93" s="41">
        <f t="shared" si="9"/>
        <v>35893.620000000003</v>
      </c>
      <c r="H93" s="43">
        <f t="shared" si="10"/>
        <v>35255.189739130459</v>
      </c>
      <c r="I93" s="41">
        <f t="shared" si="11"/>
        <v>638.43026086954342</v>
      </c>
      <c r="J93" s="41">
        <f>SUM($I$16:I93)</f>
        <v>-28090.931478262602</v>
      </c>
      <c r="K93" s="41">
        <v>1523282.51</v>
      </c>
      <c r="L93" s="41">
        <v>1551373.46</v>
      </c>
      <c r="M93" s="41">
        <v>1291.73</v>
      </c>
      <c r="N93" s="41">
        <v>33589</v>
      </c>
      <c r="O93" s="41">
        <v>35255.19</v>
      </c>
    </row>
    <row r="94" spans="1:15">
      <c r="A94" s="25">
        <v>20534</v>
      </c>
      <c r="B94" s="25" t="s">
        <v>185</v>
      </c>
      <c r="C94" s="25" t="s">
        <v>106</v>
      </c>
      <c r="D94" s="25" t="s">
        <v>71</v>
      </c>
      <c r="E94" s="25">
        <v>77</v>
      </c>
      <c r="F94" s="35">
        <v>44896</v>
      </c>
      <c r="G94" s="41">
        <f t="shared" si="9"/>
        <v>35893.620000000003</v>
      </c>
      <c r="H94" s="43">
        <f t="shared" si="10"/>
        <v>35255.189739130459</v>
      </c>
      <c r="I94" s="41">
        <f t="shared" si="11"/>
        <v>638.43026086954342</v>
      </c>
      <c r="J94" s="41">
        <f>SUM($I$16:I94)</f>
        <v>-27452.501217393059</v>
      </c>
      <c r="K94" s="41">
        <v>1489290.22</v>
      </c>
      <c r="L94" s="41">
        <v>1516742.74</v>
      </c>
      <c r="M94" s="41">
        <v>1262.9000000000001</v>
      </c>
      <c r="N94" s="41">
        <v>33589</v>
      </c>
      <c r="O94" s="41">
        <v>35255.19</v>
      </c>
    </row>
    <row r="95" spans="1:15">
      <c r="A95" s="25">
        <v>20543</v>
      </c>
      <c r="B95" s="25" t="s">
        <v>186</v>
      </c>
      <c r="C95" s="25" t="s">
        <v>106</v>
      </c>
      <c r="D95" s="25" t="s">
        <v>71</v>
      </c>
      <c r="E95" s="25">
        <v>78</v>
      </c>
      <c r="F95" s="35">
        <v>44927</v>
      </c>
      <c r="G95" s="41">
        <f t="shared" si="9"/>
        <v>35893.620000000003</v>
      </c>
      <c r="H95" s="43">
        <f t="shared" si="10"/>
        <v>35255.189739130459</v>
      </c>
      <c r="I95" s="41">
        <f t="shared" si="11"/>
        <v>638.43026086954342</v>
      </c>
      <c r="J95" s="41">
        <f>SUM($I$16:I95)</f>
        <v>-26814.070956523516</v>
      </c>
      <c r="K95" s="41">
        <v>1455269.07</v>
      </c>
      <c r="L95" s="41">
        <v>1482083.16</v>
      </c>
      <c r="M95" s="41">
        <v>1234.04</v>
      </c>
      <c r="N95" s="41">
        <v>33589</v>
      </c>
      <c r="O95" s="41">
        <v>35255.19</v>
      </c>
    </row>
    <row r="96" spans="1:15">
      <c r="A96" s="25">
        <v>20544</v>
      </c>
      <c r="B96" s="25" t="s">
        <v>187</v>
      </c>
      <c r="C96" s="25" t="s">
        <v>106</v>
      </c>
      <c r="D96" s="25" t="s">
        <v>71</v>
      </c>
      <c r="E96" s="25">
        <v>79</v>
      </c>
      <c r="F96" s="35">
        <v>44958</v>
      </c>
      <c r="G96" s="41">
        <f t="shared" si="9"/>
        <v>35893.620000000003</v>
      </c>
      <c r="H96" s="43">
        <f t="shared" si="10"/>
        <v>35255.189739130459</v>
      </c>
      <c r="I96" s="41">
        <f t="shared" si="11"/>
        <v>638.43026086954342</v>
      </c>
      <c r="J96" s="41">
        <f>SUM($I$16:I96)</f>
        <v>-26175.640695653972</v>
      </c>
      <c r="K96" s="41">
        <v>1421219.04</v>
      </c>
      <c r="L96" s="41">
        <v>1447394.7</v>
      </c>
      <c r="M96" s="41">
        <v>1205.1600000000001</v>
      </c>
      <c r="N96" s="41">
        <v>33589</v>
      </c>
      <c r="O96" s="41">
        <v>35255.19</v>
      </c>
    </row>
    <row r="97" spans="1:15">
      <c r="A97" s="25">
        <v>20547</v>
      </c>
      <c r="B97" s="25" t="s">
        <v>188</v>
      </c>
      <c r="C97" s="25" t="s">
        <v>106</v>
      </c>
      <c r="D97" s="25" t="s">
        <v>71</v>
      </c>
      <c r="E97" s="25">
        <v>80</v>
      </c>
      <c r="F97" s="35">
        <v>44986</v>
      </c>
      <c r="G97" s="41">
        <f t="shared" si="9"/>
        <v>35893.620000000003</v>
      </c>
      <c r="H97" s="43">
        <f t="shared" si="10"/>
        <v>35255.189739130459</v>
      </c>
      <c r="I97" s="41">
        <f t="shared" si="11"/>
        <v>638.43026086954342</v>
      </c>
      <c r="J97" s="41">
        <f>SUM($I$16:I97)</f>
        <v>-25537.210434784429</v>
      </c>
      <c r="K97" s="41">
        <v>1387140.1</v>
      </c>
      <c r="L97" s="41">
        <v>1412677.33</v>
      </c>
      <c r="M97" s="41">
        <v>1176.25</v>
      </c>
      <c r="N97" s="41">
        <v>33589</v>
      </c>
      <c r="O97" s="41">
        <v>35255.19</v>
      </c>
    </row>
    <row r="98" spans="1:15">
      <c r="A98" s="25">
        <v>20548</v>
      </c>
      <c r="B98" s="25" t="s">
        <v>189</v>
      </c>
      <c r="C98" s="25" t="s">
        <v>106</v>
      </c>
      <c r="D98" s="25" t="s">
        <v>71</v>
      </c>
      <c r="E98" s="25">
        <v>81</v>
      </c>
      <c r="F98" s="35">
        <v>45017</v>
      </c>
      <c r="G98" s="41">
        <f t="shared" si="9"/>
        <v>35893.620000000003</v>
      </c>
      <c r="H98" s="43">
        <f t="shared" si="10"/>
        <v>35255.189739130459</v>
      </c>
      <c r="I98" s="41">
        <f t="shared" si="11"/>
        <v>638.43026086954342</v>
      </c>
      <c r="J98" s="41">
        <f>SUM($I$16:I98)</f>
        <v>-24898.780173914885</v>
      </c>
      <c r="K98" s="41">
        <v>1353032.23</v>
      </c>
      <c r="L98" s="41">
        <v>1377931.03</v>
      </c>
      <c r="M98" s="41">
        <v>1147.32</v>
      </c>
      <c r="N98" s="41">
        <v>33589</v>
      </c>
      <c r="O98" s="41">
        <v>35255.19</v>
      </c>
    </row>
    <row r="99" spans="1:15">
      <c r="A99" s="25">
        <v>20549</v>
      </c>
      <c r="B99" s="25" t="s">
        <v>190</v>
      </c>
      <c r="C99" s="25" t="s">
        <v>106</v>
      </c>
      <c r="D99" s="25" t="s">
        <v>71</v>
      </c>
      <c r="E99" s="25">
        <v>82</v>
      </c>
      <c r="F99" s="35">
        <v>45047</v>
      </c>
      <c r="G99" s="41">
        <f t="shared" si="9"/>
        <v>35893.620000000003</v>
      </c>
      <c r="H99" s="43">
        <f t="shared" si="10"/>
        <v>35255.189739130459</v>
      </c>
      <c r="I99" s="41">
        <f t="shared" si="11"/>
        <v>638.43026086954342</v>
      </c>
      <c r="J99" s="41">
        <f>SUM($I$16:I99)</f>
        <v>-24260.349913045342</v>
      </c>
      <c r="K99" s="41">
        <v>1318895.3999999999</v>
      </c>
      <c r="L99" s="41">
        <v>1343155.77</v>
      </c>
      <c r="M99" s="41">
        <v>1118.3599999999999</v>
      </c>
      <c r="N99" s="41">
        <v>33589</v>
      </c>
      <c r="O99" s="41">
        <v>35255.19</v>
      </c>
    </row>
    <row r="100" spans="1:15">
      <c r="A100" s="25">
        <v>20550</v>
      </c>
      <c r="B100" s="25" t="s">
        <v>191</v>
      </c>
      <c r="C100" s="25" t="s">
        <v>106</v>
      </c>
      <c r="D100" s="25" t="s">
        <v>71</v>
      </c>
      <c r="E100" s="25">
        <v>83</v>
      </c>
      <c r="F100" s="35">
        <v>45078</v>
      </c>
      <c r="G100" s="41">
        <f t="shared" si="9"/>
        <v>35893.620000000003</v>
      </c>
      <c r="H100" s="43">
        <f t="shared" si="10"/>
        <v>35255.189739130459</v>
      </c>
      <c r="I100" s="41">
        <f t="shared" si="11"/>
        <v>638.43026086954342</v>
      </c>
      <c r="J100" s="41">
        <f>SUM($I$16:I100)</f>
        <v>-23621.919652175799</v>
      </c>
      <c r="K100" s="41">
        <v>1284729.6000000001</v>
      </c>
      <c r="L100" s="41">
        <v>1308351.54</v>
      </c>
      <c r="M100" s="41">
        <v>1089.3900000000001</v>
      </c>
      <c r="N100" s="41">
        <v>33589</v>
      </c>
      <c r="O100" s="41">
        <v>35255.19</v>
      </c>
    </row>
    <row r="101" spans="1:15">
      <c r="A101" s="25">
        <v>20551</v>
      </c>
      <c r="B101" s="25" t="s">
        <v>192</v>
      </c>
      <c r="C101" s="25" t="s">
        <v>106</v>
      </c>
      <c r="D101" s="25" t="s">
        <v>71</v>
      </c>
      <c r="E101" s="25">
        <v>84</v>
      </c>
      <c r="F101" s="35">
        <v>45108</v>
      </c>
      <c r="G101" s="41">
        <f t="shared" si="9"/>
        <v>35893.620000000003</v>
      </c>
      <c r="H101" s="43">
        <f t="shared" si="10"/>
        <v>35255.189739130459</v>
      </c>
      <c r="I101" s="41">
        <f t="shared" si="11"/>
        <v>638.43026086954342</v>
      </c>
      <c r="J101" s="41">
        <f>SUM($I$16:I101)</f>
        <v>-22983.489391306255</v>
      </c>
      <c r="K101" s="41">
        <v>1250534.79</v>
      </c>
      <c r="L101" s="41">
        <v>1273518.3</v>
      </c>
      <c r="M101" s="41">
        <v>1060.3800000000001</v>
      </c>
      <c r="N101" s="41">
        <v>33589</v>
      </c>
      <c r="O101" s="41">
        <v>35255.19</v>
      </c>
    </row>
    <row r="102" spans="1:15">
      <c r="A102" s="25">
        <v>20552</v>
      </c>
      <c r="B102" s="25" t="s">
        <v>193</v>
      </c>
      <c r="C102" s="25" t="s">
        <v>106</v>
      </c>
      <c r="D102" s="25" t="s">
        <v>71</v>
      </c>
      <c r="E102" s="25">
        <v>85</v>
      </c>
      <c r="F102" s="35">
        <v>45139</v>
      </c>
      <c r="G102" s="41">
        <f t="shared" si="9"/>
        <v>35893.620000000003</v>
      </c>
      <c r="H102" s="43">
        <f t="shared" si="10"/>
        <v>35255.189739130459</v>
      </c>
      <c r="I102" s="41">
        <f t="shared" si="11"/>
        <v>638.43026086954342</v>
      </c>
      <c r="J102" s="41">
        <f>SUM($I$16:I102)</f>
        <v>-22345.059130436712</v>
      </c>
      <c r="K102" s="41">
        <v>1216310.95</v>
      </c>
      <c r="L102" s="41">
        <v>1238656.03</v>
      </c>
      <c r="M102" s="41">
        <v>1031.3499999999999</v>
      </c>
      <c r="N102" s="41">
        <v>33589</v>
      </c>
      <c r="O102" s="41">
        <v>35255.19</v>
      </c>
    </row>
    <row r="103" spans="1:15">
      <c r="A103" s="25">
        <v>20553</v>
      </c>
      <c r="B103" s="25" t="s">
        <v>194</v>
      </c>
      <c r="C103" s="25" t="s">
        <v>106</v>
      </c>
      <c r="D103" s="25" t="s">
        <v>71</v>
      </c>
      <c r="E103" s="25">
        <v>86</v>
      </c>
      <c r="F103" s="35">
        <v>45170</v>
      </c>
      <c r="G103" s="41">
        <f t="shared" si="9"/>
        <v>35893.620000000003</v>
      </c>
      <c r="H103" s="43">
        <f t="shared" si="10"/>
        <v>35255.189739130459</v>
      </c>
      <c r="I103" s="41">
        <f t="shared" si="11"/>
        <v>638.43026086954342</v>
      </c>
      <c r="J103" s="41">
        <f>SUM($I$16:I103)</f>
        <v>-21706.628869567168</v>
      </c>
      <c r="K103" s="41">
        <v>1182058.06</v>
      </c>
      <c r="L103" s="41">
        <v>1203764.71</v>
      </c>
      <c r="M103" s="41">
        <v>1002.3</v>
      </c>
      <c r="N103" s="41">
        <v>33589</v>
      </c>
      <c r="O103" s="41">
        <v>35255.19</v>
      </c>
    </row>
    <row r="104" spans="1:15">
      <c r="A104" s="25">
        <v>20554</v>
      </c>
      <c r="B104" s="25" t="s">
        <v>195</v>
      </c>
      <c r="C104" s="25" t="s">
        <v>106</v>
      </c>
      <c r="D104" s="25" t="s">
        <v>71</v>
      </c>
      <c r="E104" s="25">
        <v>87</v>
      </c>
      <c r="F104" s="35">
        <v>45200</v>
      </c>
      <c r="G104" s="41">
        <f t="shared" si="9"/>
        <v>35893.620000000003</v>
      </c>
      <c r="H104" s="43">
        <f t="shared" si="10"/>
        <v>35255.189739130459</v>
      </c>
      <c r="I104" s="41">
        <f t="shared" si="11"/>
        <v>638.43026086954342</v>
      </c>
      <c r="J104" s="41">
        <f>SUM($I$16:I104)</f>
        <v>-21068.198608697625</v>
      </c>
      <c r="K104" s="41">
        <v>1147776.1000000001</v>
      </c>
      <c r="L104" s="41">
        <v>1168844.32</v>
      </c>
      <c r="M104" s="41">
        <v>973.23</v>
      </c>
      <c r="N104" s="41">
        <v>33589</v>
      </c>
      <c r="O104" s="41">
        <v>35255.19</v>
      </c>
    </row>
    <row r="105" spans="1:15">
      <c r="A105" s="25">
        <v>20545</v>
      </c>
      <c r="B105" s="25" t="s">
        <v>196</v>
      </c>
      <c r="C105" s="25" t="s">
        <v>106</v>
      </c>
      <c r="D105" s="25" t="s">
        <v>71</v>
      </c>
      <c r="E105" s="25">
        <v>88</v>
      </c>
      <c r="F105" s="35">
        <v>45231</v>
      </c>
      <c r="G105" s="41">
        <f t="shared" si="9"/>
        <v>35893.620000000003</v>
      </c>
      <c r="H105" s="43">
        <f t="shared" si="10"/>
        <v>35255.189739130459</v>
      </c>
      <c r="I105" s="41">
        <f t="shared" si="11"/>
        <v>638.43026086954342</v>
      </c>
      <c r="J105" s="41">
        <f>SUM($I$16:I105)</f>
        <v>-20429.768347828081</v>
      </c>
      <c r="K105" s="41">
        <v>1113465.04</v>
      </c>
      <c r="L105" s="41">
        <v>1133894.83</v>
      </c>
      <c r="M105" s="41">
        <v>944.13</v>
      </c>
      <c r="N105" s="41">
        <v>33589</v>
      </c>
      <c r="O105" s="41">
        <v>35255.19</v>
      </c>
    </row>
    <row r="106" spans="1:15">
      <c r="A106" s="25">
        <v>20546</v>
      </c>
      <c r="B106" s="25" t="s">
        <v>197</v>
      </c>
      <c r="C106" s="25" t="s">
        <v>106</v>
      </c>
      <c r="D106" s="25" t="s">
        <v>71</v>
      </c>
      <c r="E106" s="25">
        <v>89</v>
      </c>
      <c r="F106" s="35">
        <v>45261</v>
      </c>
      <c r="G106" s="41">
        <f t="shared" si="9"/>
        <v>35893.620000000003</v>
      </c>
      <c r="H106" s="43">
        <f t="shared" si="10"/>
        <v>35255.189739130459</v>
      </c>
      <c r="I106" s="41">
        <f t="shared" si="11"/>
        <v>638.43026086954342</v>
      </c>
      <c r="J106" s="41">
        <f>SUM($I$16:I106)</f>
        <v>-19791.338086958538</v>
      </c>
      <c r="K106" s="41">
        <v>1079124.8500000001</v>
      </c>
      <c r="L106" s="41">
        <v>1098916.21</v>
      </c>
      <c r="M106" s="41">
        <v>915</v>
      </c>
      <c r="N106" s="41">
        <v>33589</v>
      </c>
      <c r="O106" s="41">
        <v>35255.19</v>
      </c>
    </row>
    <row r="107" spans="1:15">
      <c r="A107" s="25">
        <v>20555</v>
      </c>
      <c r="B107" s="25" t="s">
        <v>198</v>
      </c>
      <c r="C107" s="25" t="s">
        <v>106</v>
      </c>
      <c r="D107" s="25" t="s">
        <v>71</v>
      </c>
      <c r="E107" s="25">
        <v>90</v>
      </c>
      <c r="F107" s="35">
        <v>45292</v>
      </c>
      <c r="G107" s="41">
        <f t="shared" si="9"/>
        <v>35893.620000000003</v>
      </c>
      <c r="H107" s="43">
        <f t="shared" si="10"/>
        <v>35255.189739130459</v>
      </c>
      <c r="I107" s="41">
        <f t="shared" si="11"/>
        <v>638.43026086954342</v>
      </c>
      <c r="J107" s="41">
        <f>SUM($I$16:I107)</f>
        <v>-19152.907826088995</v>
      </c>
      <c r="K107" s="41">
        <v>1044755.51</v>
      </c>
      <c r="L107" s="41">
        <v>1063908.44</v>
      </c>
      <c r="M107" s="41">
        <v>885.85</v>
      </c>
      <c r="N107" s="41">
        <v>33589</v>
      </c>
      <c r="O107" s="41">
        <v>35255.19</v>
      </c>
    </row>
    <row r="108" spans="1:15">
      <c r="A108" s="25">
        <v>20556</v>
      </c>
      <c r="B108" s="25" t="s">
        <v>199</v>
      </c>
      <c r="C108" s="25" t="s">
        <v>106</v>
      </c>
      <c r="D108" s="25" t="s">
        <v>71</v>
      </c>
      <c r="E108" s="25">
        <v>91</v>
      </c>
      <c r="F108" s="35">
        <v>45323</v>
      </c>
      <c r="G108" s="41">
        <f t="shared" si="9"/>
        <v>35893.620000000003</v>
      </c>
      <c r="H108" s="43">
        <f t="shared" si="10"/>
        <v>35255.189739130459</v>
      </c>
      <c r="I108" s="41">
        <f t="shared" si="11"/>
        <v>638.43026086954342</v>
      </c>
      <c r="J108" s="41">
        <f>SUM($I$16:I108)</f>
        <v>-18514.477565219451</v>
      </c>
      <c r="K108" s="41">
        <v>1010357</v>
      </c>
      <c r="L108" s="41">
        <v>1028871.5</v>
      </c>
      <c r="M108" s="41">
        <v>856.68</v>
      </c>
      <c r="N108" s="41">
        <v>33589</v>
      </c>
      <c r="O108" s="41">
        <v>35255.19</v>
      </c>
    </row>
    <row r="109" spans="1:15">
      <c r="A109" s="25">
        <v>20559</v>
      </c>
      <c r="B109" s="25" t="s">
        <v>200</v>
      </c>
      <c r="C109" s="25" t="s">
        <v>106</v>
      </c>
      <c r="D109" s="25" t="s">
        <v>71</v>
      </c>
      <c r="E109" s="25">
        <v>92</v>
      </c>
      <c r="F109" s="35">
        <v>45352</v>
      </c>
      <c r="G109" s="41">
        <f t="shared" si="9"/>
        <v>35893.620000000003</v>
      </c>
      <c r="H109" s="43">
        <f t="shared" si="10"/>
        <v>35255.189739130459</v>
      </c>
      <c r="I109" s="41">
        <f t="shared" si="11"/>
        <v>638.43026086954342</v>
      </c>
      <c r="J109" s="41">
        <f>SUM($I$16:I109)</f>
        <v>-17876.047304349908</v>
      </c>
      <c r="K109" s="41">
        <v>975929.29</v>
      </c>
      <c r="L109" s="41">
        <v>993805.36</v>
      </c>
      <c r="M109" s="41">
        <v>827.48</v>
      </c>
      <c r="N109" s="41">
        <v>33589</v>
      </c>
      <c r="O109" s="41">
        <v>35255.19</v>
      </c>
    </row>
    <row r="110" spans="1:15">
      <c r="A110" s="25">
        <v>20560</v>
      </c>
      <c r="B110" s="25" t="s">
        <v>201</v>
      </c>
      <c r="C110" s="25" t="s">
        <v>106</v>
      </c>
      <c r="D110" s="25" t="s">
        <v>71</v>
      </c>
      <c r="E110" s="25">
        <v>93</v>
      </c>
      <c r="F110" s="35">
        <v>45383</v>
      </c>
      <c r="G110" s="41">
        <f t="shared" si="9"/>
        <v>35893.620000000003</v>
      </c>
      <c r="H110" s="43">
        <f t="shared" si="10"/>
        <v>35255.189739130459</v>
      </c>
      <c r="I110" s="41">
        <f t="shared" si="11"/>
        <v>638.43026086954342</v>
      </c>
      <c r="J110" s="41">
        <f>SUM($I$16:I110)</f>
        <v>-17237.617043480364</v>
      </c>
      <c r="K110" s="41">
        <v>941472.36</v>
      </c>
      <c r="L110" s="41">
        <v>958710</v>
      </c>
      <c r="M110" s="41">
        <v>798.26</v>
      </c>
      <c r="N110" s="41">
        <v>33589</v>
      </c>
      <c r="O110" s="41">
        <v>35255.19</v>
      </c>
    </row>
    <row r="111" spans="1:15">
      <c r="A111" s="25">
        <v>20561</v>
      </c>
      <c r="B111" s="25" t="s">
        <v>202</v>
      </c>
      <c r="C111" s="25" t="s">
        <v>106</v>
      </c>
      <c r="D111" s="25" t="s">
        <v>71</v>
      </c>
      <c r="E111" s="25">
        <v>94</v>
      </c>
      <c r="F111" s="35">
        <v>45413</v>
      </c>
      <c r="G111" s="41">
        <f t="shared" si="9"/>
        <v>35893.620000000003</v>
      </c>
      <c r="H111" s="43">
        <f t="shared" si="10"/>
        <v>35255.189739130459</v>
      </c>
      <c r="I111" s="41">
        <f t="shared" si="11"/>
        <v>638.43026086954342</v>
      </c>
      <c r="J111" s="41">
        <f>SUM($I$16:I111)</f>
        <v>-16599.186782610821</v>
      </c>
      <c r="K111" s="41">
        <v>906986.18</v>
      </c>
      <c r="L111" s="41">
        <v>923585.39</v>
      </c>
      <c r="M111" s="41">
        <v>769.01</v>
      </c>
      <c r="N111" s="41">
        <v>33589</v>
      </c>
      <c r="O111" s="41">
        <v>35255.19</v>
      </c>
    </row>
    <row r="112" spans="1:15">
      <c r="A112" s="25">
        <v>20562</v>
      </c>
      <c r="B112" s="25" t="s">
        <v>203</v>
      </c>
      <c r="C112" s="25" t="s">
        <v>106</v>
      </c>
      <c r="D112" s="25" t="s">
        <v>71</v>
      </c>
      <c r="E112" s="25">
        <v>95</v>
      </c>
      <c r="F112" s="35">
        <v>45444</v>
      </c>
      <c r="G112" s="41">
        <f t="shared" si="9"/>
        <v>35893.620000000003</v>
      </c>
      <c r="H112" s="43">
        <f t="shared" si="10"/>
        <v>35255.189739130459</v>
      </c>
      <c r="I112" s="41">
        <f t="shared" si="11"/>
        <v>638.43026086954342</v>
      </c>
      <c r="J112" s="41">
        <f>SUM($I$16:I112)</f>
        <v>-15960.756521741278</v>
      </c>
      <c r="K112" s="41">
        <v>872470.73</v>
      </c>
      <c r="L112" s="41">
        <v>888431.51</v>
      </c>
      <c r="M112" s="41">
        <v>739.74</v>
      </c>
      <c r="N112" s="41">
        <v>33589</v>
      </c>
      <c r="O112" s="41">
        <v>35255.19</v>
      </c>
    </row>
    <row r="113" spans="1:15">
      <c r="A113" s="25">
        <v>20564</v>
      </c>
      <c r="B113" s="25" t="s">
        <v>204</v>
      </c>
      <c r="C113" s="25" t="s">
        <v>106</v>
      </c>
      <c r="D113" s="25" t="s">
        <v>71</v>
      </c>
      <c r="E113" s="25">
        <v>96</v>
      </c>
      <c r="F113" s="35">
        <v>45474</v>
      </c>
      <c r="G113" s="41">
        <f t="shared" si="9"/>
        <v>35893.620000000003</v>
      </c>
      <c r="H113" s="43">
        <f t="shared" si="10"/>
        <v>35255.189739130459</v>
      </c>
      <c r="I113" s="41">
        <f t="shared" si="11"/>
        <v>638.43026086954342</v>
      </c>
      <c r="J113" s="41">
        <f>SUM($I$16:I113)</f>
        <v>-15322.326260871734</v>
      </c>
      <c r="K113" s="41">
        <v>837925.99</v>
      </c>
      <c r="L113" s="41">
        <v>853248.34</v>
      </c>
      <c r="M113" s="41">
        <v>710.45</v>
      </c>
      <c r="N113" s="41">
        <v>33589</v>
      </c>
      <c r="O113" s="41">
        <v>35255.19</v>
      </c>
    </row>
    <row r="114" spans="1:15">
      <c r="A114" s="25">
        <v>20563</v>
      </c>
      <c r="B114" s="25" t="s">
        <v>205</v>
      </c>
      <c r="C114" s="25" t="s">
        <v>106</v>
      </c>
      <c r="D114" s="25" t="s">
        <v>71</v>
      </c>
      <c r="E114" s="25">
        <v>97</v>
      </c>
      <c r="F114" s="35">
        <v>45505</v>
      </c>
      <c r="G114" s="41">
        <f t="shared" si="9"/>
        <v>35893.620000000003</v>
      </c>
      <c r="H114" s="43">
        <f t="shared" si="10"/>
        <v>35255.189739130459</v>
      </c>
      <c r="I114" s="41">
        <f t="shared" si="11"/>
        <v>638.43026086954342</v>
      </c>
      <c r="J114" s="41">
        <f>SUM($I$16:I114)</f>
        <v>-14683.896000002191</v>
      </c>
      <c r="K114" s="41">
        <v>803351.93</v>
      </c>
      <c r="L114" s="41">
        <v>818035.85</v>
      </c>
      <c r="M114" s="41">
        <v>681.13</v>
      </c>
      <c r="N114" s="41">
        <v>33589</v>
      </c>
      <c r="O114" s="41">
        <v>35255.19</v>
      </c>
    </row>
    <row r="115" spans="1:15">
      <c r="A115" s="25">
        <v>20565</v>
      </c>
      <c r="B115" s="25" t="s">
        <v>206</v>
      </c>
      <c r="C115" s="25" t="s">
        <v>106</v>
      </c>
      <c r="D115" s="25" t="s">
        <v>71</v>
      </c>
      <c r="E115" s="25">
        <v>98</v>
      </c>
      <c r="F115" s="35">
        <v>45536</v>
      </c>
      <c r="G115" s="41">
        <f t="shared" si="9"/>
        <v>35893.620000000003</v>
      </c>
      <c r="H115" s="43">
        <f t="shared" si="10"/>
        <v>35255.189739130459</v>
      </c>
      <c r="I115" s="41">
        <f t="shared" si="11"/>
        <v>638.43026086954342</v>
      </c>
      <c r="J115" s="41">
        <f>SUM($I$16:I115)</f>
        <v>-14045.465739132647</v>
      </c>
      <c r="K115" s="41">
        <v>768748.53</v>
      </c>
      <c r="L115" s="41">
        <v>782794.02</v>
      </c>
      <c r="M115" s="41">
        <v>651.79</v>
      </c>
      <c r="N115" s="41">
        <v>33589</v>
      </c>
      <c r="O115" s="41">
        <v>35255.19</v>
      </c>
    </row>
    <row r="116" spans="1:15">
      <c r="A116" s="25">
        <v>20566</v>
      </c>
      <c r="B116" s="25" t="s">
        <v>207</v>
      </c>
      <c r="C116" s="25" t="s">
        <v>106</v>
      </c>
      <c r="D116" s="25" t="s">
        <v>71</v>
      </c>
      <c r="E116" s="25">
        <v>99</v>
      </c>
      <c r="F116" s="35">
        <v>45566</v>
      </c>
      <c r="G116" s="41">
        <f t="shared" si="9"/>
        <v>35893.620000000003</v>
      </c>
      <c r="H116" s="43">
        <f t="shared" si="10"/>
        <v>35255.189739130459</v>
      </c>
      <c r="I116" s="41">
        <f t="shared" si="11"/>
        <v>638.43026086954342</v>
      </c>
      <c r="J116" s="41">
        <f>SUM($I$16:I116)</f>
        <v>-13407.035478263104</v>
      </c>
      <c r="K116" s="41">
        <v>734115.76</v>
      </c>
      <c r="L116" s="41">
        <v>747522.82</v>
      </c>
      <c r="M116" s="41">
        <v>622.41999999999996</v>
      </c>
      <c r="N116" s="41">
        <v>33589</v>
      </c>
      <c r="O116" s="41">
        <v>35255.19</v>
      </c>
    </row>
    <row r="117" spans="1:15">
      <c r="A117" s="25">
        <v>20557</v>
      </c>
      <c r="B117" s="25" t="s">
        <v>208</v>
      </c>
      <c r="C117" s="25" t="s">
        <v>106</v>
      </c>
      <c r="D117" s="25" t="s">
        <v>71</v>
      </c>
      <c r="E117" s="25">
        <v>100</v>
      </c>
      <c r="F117" s="35">
        <v>45597</v>
      </c>
      <c r="G117" s="41">
        <f t="shared" si="9"/>
        <v>35893.620000000003</v>
      </c>
      <c r="H117" s="43">
        <f t="shared" si="10"/>
        <v>35255.189739130459</v>
      </c>
      <c r="I117" s="41">
        <f t="shared" si="11"/>
        <v>638.43026086954342</v>
      </c>
      <c r="J117" s="41">
        <f>SUM($I$16:I117)</f>
        <v>-12768.60521739356</v>
      </c>
      <c r="K117" s="41">
        <v>699453.59</v>
      </c>
      <c r="L117" s="41">
        <v>712222.22</v>
      </c>
      <c r="M117" s="41">
        <v>593.02</v>
      </c>
      <c r="N117" s="41">
        <v>33589</v>
      </c>
      <c r="O117" s="41">
        <v>35255.19</v>
      </c>
    </row>
    <row r="118" spans="1:15">
      <c r="A118" s="25">
        <v>20558</v>
      </c>
      <c r="B118" s="25" t="s">
        <v>209</v>
      </c>
      <c r="C118" s="25" t="s">
        <v>106</v>
      </c>
      <c r="D118" s="25" t="s">
        <v>71</v>
      </c>
      <c r="E118" s="25">
        <v>101</v>
      </c>
      <c r="F118" s="35">
        <v>45627</v>
      </c>
      <c r="G118" s="41">
        <f t="shared" si="9"/>
        <v>35893.620000000003</v>
      </c>
      <c r="H118" s="43">
        <f t="shared" si="10"/>
        <v>35255.189739130459</v>
      </c>
      <c r="I118" s="41">
        <f t="shared" si="11"/>
        <v>638.43026086954342</v>
      </c>
      <c r="J118" s="41">
        <f>SUM($I$16:I118)</f>
        <v>-12130.174956524017</v>
      </c>
      <c r="K118" s="41">
        <v>664762.01</v>
      </c>
      <c r="L118" s="41">
        <v>676892.21</v>
      </c>
      <c r="M118" s="41">
        <v>563.61</v>
      </c>
      <c r="N118" s="41">
        <v>33589</v>
      </c>
      <c r="O118" s="41">
        <v>35255.19</v>
      </c>
    </row>
    <row r="119" spans="1:15">
      <c r="A119" s="25">
        <v>20567</v>
      </c>
      <c r="B119" s="25" t="s">
        <v>210</v>
      </c>
      <c r="C119" s="25" t="s">
        <v>106</v>
      </c>
      <c r="D119" s="25" t="s">
        <v>71</v>
      </c>
      <c r="E119" s="25">
        <v>102</v>
      </c>
      <c r="F119" s="35">
        <v>45658</v>
      </c>
      <c r="G119" s="41">
        <f t="shared" si="9"/>
        <v>35893.620000000003</v>
      </c>
      <c r="H119" s="43">
        <f t="shared" ref="H119:H137" si="12">$H$12</f>
        <v>35255.189739130459</v>
      </c>
      <c r="I119" s="41">
        <f t="shared" si="11"/>
        <v>638.43026086954342</v>
      </c>
      <c r="J119" s="41">
        <f>SUM($I$16:I119)</f>
        <v>-11491.744695654474</v>
      </c>
      <c r="K119" s="41">
        <v>630040.99</v>
      </c>
      <c r="L119" s="41">
        <v>641532.76</v>
      </c>
      <c r="M119" s="41">
        <v>534.16999999999996</v>
      </c>
      <c r="N119" s="41">
        <v>33589</v>
      </c>
      <c r="O119" s="41">
        <v>35255.19</v>
      </c>
    </row>
    <row r="120" spans="1:15">
      <c r="A120" s="25">
        <v>20568</v>
      </c>
      <c r="B120" s="25" t="s">
        <v>211</v>
      </c>
      <c r="C120" s="25" t="s">
        <v>106</v>
      </c>
      <c r="D120" s="25" t="s">
        <v>71</v>
      </c>
      <c r="E120" s="25">
        <v>103</v>
      </c>
      <c r="F120" s="35">
        <v>45689</v>
      </c>
      <c r="G120" s="41">
        <f t="shared" si="9"/>
        <v>35893.620000000003</v>
      </c>
      <c r="H120" s="43">
        <f t="shared" si="12"/>
        <v>35255.189739130459</v>
      </c>
      <c r="I120" s="41">
        <f t="shared" si="11"/>
        <v>638.43026086954342</v>
      </c>
      <c r="J120" s="41">
        <f>SUM($I$16:I120)</f>
        <v>-10853.31443478493</v>
      </c>
      <c r="K120" s="41">
        <v>595290.5</v>
      </c>
      <c r="L120" s="41">
        <v>606143.84</v>
      </c>
      <c r="M120" s="41">
        <v>504.7</v>
      </c>
      <c r="N120" s="41">
        <v>33589</v>
      </c>
      <c r="O120" s="41">
        <v>35255.19</v>
      </c>
    </row>
    <row r="121" spans="1:15">
      <c r="A121" s="25">
        <v>20571</v>
      </c>
      <c r="B121" s="25" t="s">
        <v>212</v>
      </c>
      <c r="C121" s="25" t="s">
        <v>106</v>
      </c>
      <c r="D121" s="25" t="s">
        <v>71</v>
      </c>
      <c r="E121" s="25">
        <v>104</v>
      </c>
      <c r="F121" s="35">
        <v>45717</v>
      </c>
      <c r="G121" s="41">
        <f t="shared" si="9"/>
        <v>35893.620000000003</v>
      </c>
      <c r="H121" s="43">
        <f t="shared" si="12"/>
        <v>35255.189739130459</v>
      </c>
      <c r="I121" s="41">
        <f t="shared" si="11"/>
        <v>638.43026086954342</v>
      </c>
      <c r="J121" s="41">
        <f>SUM($I$16:I121)</f>
        <v>-10214.884173915387</v>
      </c>
      <c r="K121" s="41">
        <v>560510.52</v>
      </c>
      <c r="L121" s="41">
        <v>570725.43000000005</v>
      </c>
      <c r="M121" s="41">
        <v>475.21</v>
      </c>
      <c r="N121" s="41">
        <v>33589</v>
      </c>
      <c r="O121" s="41">
        <v>35255.19</v>
      </c>
    </row>
    <row r="122" spans="1:15">
      <c r="A122" s="25">
        <v>20572</v>
      </c>
      <c r="B122" s="25" t="s">
        <v>213</v>
      </c>
      <c r="C122" s="25" t="s">
        <v>106</v>
      </c>
      <c r="D122" s="25" t="s">
        <v>71</v>
      </c>
      <c r="E122" s="25">
        <v>105</v>
      </c>
      <c r="F122" s="35">
        <v>45748</v>
      </c>
      <c r="G122" s="41">
        <f t="shared" si="9"/>
        <v>35893.620000000003</v>
      </c>
      <c r="H122" s="43">
        <f t="shared" si="12"/>
        <v>35255.189739130459</v>
      </c>
      <c r="I122" s="41">
        <f t="shared" si="11"/>
        <v>638.43026086954342</v>
      </c>
      <c r="J122" s="41">
        <f>SUM($I$16:I122)</f>
        <v>-9576.4539130458434</v>
      </c>
      <c r="K122" s="41">
        <v>525701.02</v>
      </c>
      <c r="L122" s="41">
        <v>535277.5</v>
      </c>
      <c r="M122" s="41">
        <v>445.69</v>
      </c>
      <c r="N122" s="41">
        <v>33589</v>
      </c>
      <c r="O122" s="41">
        <v>35255.19</v>
      </c>
    </row>
    <row r="123" spans="1:15">
      <c r="A123" s="25">
        <v>20573</v>
      </c>
      <c r="B123" s="25" t="s">
        <v>214</v>
      </c>
      <c r="C123" s="25" t="s">
        <v>106</v>
      </c>
      <c r="D123" s="25" t="s">
        <v>71</v>
      </c>
      <c r="E123" s="25">
        <v>106</v>
      </c>
      <c r="F123" s="35">
        <v>45778</v>
      </c>
      <c r="G123" s="41">
        <f t="shared" si="9"/>
        <v>35893.620000000003</v>
      </c>
      <c r="H123" s="43">
        <f t="shared" si="12"/>
        <v>35255.189739130459</v>
      </c>
      <c r="I123" s="41">
        <f t="shared" si="11"/>
        <v>638.43026086954342</v>
      </c>
      <c r="J123" s="41">
        <f>SUM($I$16:I123)</f>
        <v>-8938.0236521762999</v>
      </c>
      <c r="K123" s="41">
        <v>490861.98</v>
      </c>
      <c r="L123" s="41">
        <v>499800.03</v>
      </c>
      <c r="M123" s="41">
        <v>416.15</v>
      </c>
      <c r="N123" s="41">
        <v>33589</v>
      </c>
      <c r="O123" s="41">
        <v>35255.19</v>
      </c>
    </row>
    <row r="124" spans="1:15">
      <c r="A124" s="25">
        <v>20574</v>
      </c>
      <c r="B124" s="25" t="s">
        <v>215</v>
      </c>
      <c r="C124" s="25" t="s">
        <v>106</v>
      </c>
      <c r="D124" s="25" t="s">
        <v>71</v>
      </c>
      <c r="E124" s="25">
        <v>107</v>
      </c>
      <c r="F124" s="35">
        <v>45809</v>
      </c>
      <c r="G124" s="41">
        <f t="shared" si="9"/>
        <v>35893.620000000003</v>
      </c>
      <c r="H124" s="43">
        <f t="shared" si="12"/>
        <v>35255.189739130459</v>
      </c>
      <c r="I124" s="41">
        <f t="shared" si="11"/>
        <v>638.43026086954342</v>
      </c>
      <c r="J124" s="41">
        <f>SUM($I$16:I124)</f>
        <v>-8299.5933913067565</v>
      </c>
      <c r="K124" s="41">
        <v>455993.38</v>
      </c>
      <c r="L124" s="41">
        <v>464293</v>
      </c>
      <c r="M124" s="41">
        <v>386.59</v>
      </c>
      <c r="N124" s="41">
        <v>33589</v>
      </c>
      <c r="O124" s="41">
        <v>35255.19</v>
      </c>
    </row>
    <row r="125" spans="1:15">
      <c r="A125" s="25">
        <v>20575</v>
      </c>
      <c r="B125" s="25" t="s">
        <v>216</v>
      </c>
      <c r="C125" s="25" t="s">
        <v>106</v>
      </c>
      <c r="D125" s="25" t="s">
        <v>71</v>
      </c>
      <c r="E125" s="25">
        <v>108</v>
      </c>
      <c r="F125" s="35">
        <v>45839</v>
      </c>
      <c r="G125" s="41">
        <f t="shared" si="9"/>
        <v>35893.620000000003</v>
      </c>
      <c r="H125" s="43">
        <f t="shared" si="12"/>
        <v>35255.189739130459</v>
      </c>
      <c r="I125" s="41">
        <f t="shared" si="11"/>
        <v>638.43026086954342</v>
      </c>
      <c r="J125" s="41">
        <f>SUM($I$16:I125)</f>
        <v>-7661.1631304372131</v>
      </c>
      <c r="K125" s="41">
        <v>421095.19</v>
      </c>
      <c r="L125" s="41">
        <v>428756.38</v>
      </c>
      <c r="M125" s="41">
        <v>357</v>
      </c>
      <c r="N125" s="41">
        <v>33589</v>
      </c>
      <c r="O125" s="41">
        <v>35255.19</v>
      </c>
    </row>
    <row r="126" spans="1:15">
      <c r="A126" s="25">
        <v>20576</v>
      </c>
      <c r="B126" s="25" t="s">
        <v>217</v>
      </c>
      <c r="C126" s="25" t="s">
        <v>106</v>
      </c>
      <c r="D126" s="25" t="s">
        <v>71</v>
      </c>
      <c r="E126" s="25">
        <v>109</v>
      </c>
      <c r="F126" s="35">
        <v>45870</v>
      </c>
      <c r="G126" s="41">
        <f t="shared" si="9"/>
        <v>35893.620000000003</v>
      </c>
      <c r="H126" s="43">
        <f t="shared" si="12"/>
        <v>35255.189739130459</v>
      </c>
      <c r="I126" s="41">
        <f t="shared" si="11"/>
        <v>638.43026086954342</v>
      </c>
      <c r="J126" s="41">
        <f>SUM($I$16:I126)</f>
        <v>-7022.7328695676697</v>
      </c>
      <c r="K126" s="41">
        <v>386167.39</v>
      </c>
      <c r="L126" s="41">
        <v>393190.15</v>
      </c>
      <c r="M126" s="41">
        <v>327.39</v>
      </c>
      <c r="N126" s="41">
        <v>33589</v>
      </c>
      <c r="O126" s="41">
        <v>35255.19</v>
      </c>
    </row>
    <row r="127" spans="1:15">
      <c r="A127" s="25">
        <v>20577</v>
      </c>
      <c r="B127" s="25" t="s">
        <v>218</v>
      </c>
      <c r="C127" s="25" t="s">
        <v>106</v>
      </c>
      <c r="D127" s="25" t="s">
        <v>71</v>
      </c>
      <c r="E127" s="25">
        <v>110</v>
      </c>
      <c r="F127" s="35">
        <v>45901</v>
      </c>
      <c r="G127" s="41">
        <f t="shared" si="9"/>
        <v>35893.620000000003</v>
      </c>
      <c r="H127" s="43">
        <f t="shared" si="12"/>
        <v>35255.189739130459</v>
      </c>
      <c r="I127" s="41">
        <f t="shared" si="11"/>
        <v>638.43026086954342</v>
      </c>
      <c r="J127" s="41">
        <f>SUM($I$16:I127)</f>
        <v>-6384.3026086981263</v>
      </c>
      <c r="K127" s="41">
        <v>351209.95</v>
      </c>
      <c r="L127" s="41">
        <v>357594.28</v>
      </c>
      <c r="M127" s="41">
        <v>297.75</v>
      </c>
      <c r="N127" s="41">
        <v>33589</v>
      </c>
      <c r="O127" s="41">
        <v>35255.19</v>
      </c>
    </row>
    <row r="128" spans="1:15">
      <c r="A128" s="25">
        <v>20578</v>
      </c>
      <c r="B128" s="25" t="s">
        <v>219</v>
      </c>
      <c r="C128" s="25" t="s">
        <v>106</v>
      </c>
      <c r="D128" s="25" t="s">
        <v>71</v>
      </c>
      <c r="E128" s="25">
        <v>111</v>
      </c>
      <c r="F128" s="35">
        <v>45931</v>
      </c>
      <c r="G128" s="41">
        <f t="shared" si="9"/>
        <v>35893.620000000003</v>
      </c>
      <c r="H128" s="43">
        <f t="shared" si="12"/>
        <v>35255.189739130459</v>
      </c>
      <c r="I128" s="41">
        <f t="shared" si="11"/>
        <v>638.43026086954342</v>
      </c>
      <c r="J128" s="41">
        <f>SUM($I$16:I128)</f>
        <v>-5745.8723478285829</v>
      </c>
      <c r="K128" s="41">
        <v>316222.84000000003</v>
      </c>
      <c r="L128" s="41">
        <v>321968.74</v>
      </c>
      <c r="M128" s="41">
        <v>268.08</v>
      </c>
      <c r="N128" s="41">
        <v>33589</v>
      </c>
      <c r="O128" s="41">
        <v>35255.19</v>
      </c>
    </row>
    <row r="129" spans="1:15">
      <c r="A129" s="25">
        <v>20569</v>
      </c>
      <c r="B129" s="25" t="s">
        <v>220</v>
      </c>
      <c r="C129" s="25" t="s">
        <v>106</v>
      </c>
      <c r="D129" s="25" t="s">
        <v>71</v>
      </c>
      <c r="E129" s="25">
        <v>112</v>
      </c>
      <c r="F129" s="35">
        <v>45962</v>
      </c>
      <c r="G129" s="41">
        <f t="shared" si="9"/>
        <v>35893.620000000003</v>
      </c>
      <c r="H129" s="43">
        <f t="shared" si="12"/>
        <v>35255.189739130459</v>
      </c>
      <c r="I129" s="41">
        <f t="shared" si="11"/>
        <v>638.43026086954342</v>
      </c>
      <c r="J129" s="41">
        <f>SUM($I$16:I129)</f>
        <v>-5107.4420869590394</v>
      </c>
      <c r="K129" s="41">
        <v>281206.05</v>
      </c>
      <c r="L129" s="41">
        <v>286313.52</v>
      </c>
      <c r="M129" s="41">
        <v>238.4</v>
      </c>
      <c r="N129" s="41">
        <v>33589</v>
      </c>
      <c r="O129" s="41">
        <v>35255.19</v>
      </c>
    </row>
    <row r="130" spans="1:15">
      <c r="A130" s="25">
        <v>20570</v>
      </c>
      <c r="B130" s="25" t="s">
        <v>221</v>
      </c>
      <c r="C130" s="25" t="s">
        <v>106</v>
      </c>
      <c r="D130" s="25" t="s">
        <v>71</v>
      </c>
      <c r="E130" s="25">
        <v>113</v>
      </c>
      <c r="F130" s="35">
        <v>45992</v>
      </c>
      <c r="G130" s="41">
        <f t="shared" si="9"/>
        <v>35893.620000000003</v>
      </c>
      <c r="H130" s="43">
        <f t="shared" si="12"/>
        <v>35255.189739130459</v>
      </c>
      <c r="I130" s="41">
        <f t="shared" si="11"/>
        <v>638.43026086954342</v>
      </c>
      <c r="J130" s="41">
        <f>SUM($I$16:I130)</f>
        <v>-4469.011826089496</v>
      </c>
      <c r="K130" s="41">
        <v>246159.54</v>
      </c>
      <c r="L130" s="41">
        <v>250628.58</v>
      </c>
      <c r="M130" s="41">
        <v>208.68</v>
      </c>
      <c r="N130" s="41">
        <v>33589</v>
      </c>
      <c r="O130" s="41">
        <v>35255.19</v>
      </c>
    </row>
    <row r="131" spans="1:15">
      <c r="A131" s="25">
        <v>20579</v>
      </c>
      <c r="B131" s="25" t="s">
        <v>222</v>
      </c>
      <c r="C131" s="25" t="s">
        <v>106</v>
      </c>
      <c r="D131" s="25" t="s">
        <v>71</v>
      </c>
      <c r="E131" s="25">
        <v>114</v>
      </c>
      <c r="F131" s="35">
        <v>46023</v>
      </c>
      <c r="G131" s="41">
        <f t="shared" si="9"/>
        <v>35893.620000000003</v>
      </c>
      <c r="H131" s="43">
        <f t="shared" si="12"/>
        <v>35255.189739130459</v>
      </c>
      <c r="I131" s="41">
        <f t="shared" si="11"/>
        <v>638.43026086954342</v>
      </c>
      <c r="J131" s="41">
        <f>SUM($I$16:I131)</f>
        <v>-3830.5815652199526</v>
      </c>
      <c r="K131" s="41">
        <v>211083.3</v>
      </c>
      <c r="L131" s="41">
        <v>214913.91</v>
      </c>
      <c r="M131" s="41">
        <v>178.95</v>
      </c>
      <c r="N131" s="41">
        <v>33589</v>
      </c>
      <c r="O131" s="41">
        <v>35255.19</v>
      </c>
    </row>
    <row r="132" spans="1:15">
      <c r="A132" s="25">
        <v>20580</v>
      </c>
      <c r="B132" s="25" t="s">
        <v>223</v>
      </c>
      <c r="C132" s="25" t="s">
        <v>106</v>
      </c>
      <c r="D132" s="25" t="s">
        <v>71</v>
      </c>
      <c r="E132" s="25">
        <v>115</v>
      </c>
      <c r="F132" s="35">
        <v>46054</v>
      </c>
      <c r="G132" s="41">
        <f t="shared" si="9"/>
        <v>35893.620000000003</v>
      </c>
      <c r="H132" s="43">
        <f t="shared" si="12"/>
        <v>35255.189739130459</v>
      </c>
      <c r="I132" s="41">
        <f t="shared" si="11"/>
        <v>638.43026086954342</v>
      </c>
      <c r="J132" s="41">
        <f>SUM($I$16:I132)</f>
        <v>-3192.1513043504092</v>
      </c>
      <c r="K132" s="41">
        <v>175977.29</v>
      </c>
      <c r="L132" s="41">
        <v>179169.47</v>
      </c>
      <c r="M132" s="41">
        <v>149.18</v>
      </c>
      <c r="N132" s="41">
        <v>33589</v>
      </c>
      <c r="O132" s="41">
        <v>35255.19</v>
      </c>
    </row>
    <row r="133" spans="1:15">
      <c r="A133" s="25">
        <v>20581</v>
      </c>
      <c r="B133" s="25" t="s">
        <v>224</v>
      </c>
      <c r="C133" s="25" t="s">
        <v>106</v>
      </c>
      <c r="D133" s="25" t="s">
        <v>71</v>
      </c>
      <c r="E133" s="25">
        <v>116</v>
      </c>
      <c r="F133" s="35">
        <v>46082</v>
      </c>
      <c r="G133" s="41">
        <f t="shared" si="9"/>
        <v>35893.620000000003</v>
      </c>
      <c r="H133" s="43">
        <f t="shared" si="12"/>
        <v>35255.189739130459</v>
      </c>
      <c r="I133" s="41">
        <f t="shared" si="11"/>
        <v>638.43026086954342</v>
      </c>
      <c r="J133" s="41">
        <f>SUM($I$16:I133)</f>
        <v>-2553.7210434808658</v>
      </c>
      <c r="K133" s="41">
        <v>140841.5</v>
      </c>
      <c r="L133" s="41">
        <v>143395.25</v>
      </c>
      <c r="M133" s="41">
        <v>119.4</v>
      </c>
      <c r="N133" s="41">
        <v>33589</v>
      </c>
      <c r="O133" s="41">
        <v>35255.19</v>
      </c>
    </row>
    <row r="134" spans="1:15">
      <c r="A134" s="25">
        <v>20582</v>
      </c>
      <c r="B134" s="25" t="s">
        <v>225</v>
      </c>
      <c r="C134" s="25" t="s">
        <v>106</v>
      </c>
      <c r="D134" s="25" t="s">
        <v>71</v>
      </c>
      <c r="E134" s="25">
        <v>117</v>
      </c>
      <c r="F134" s="35">
        <v>46113</v>
      </c>
      <c r="G134" s="41">
        <f t="shared" si="9"/>
        <v>35893.620000000003</v>
      </c>
      <c r="H134" s="43">
        <f t="shared" si="12"/>
        <v>35255.189739130459</v>
      </c>
      <c r="I134" s="41">
        <f t="shared" si="11"/>
        <v>638.43026086954342</v>
      </c>
      <c r="J134" s="41">
        <f>SUM($I$16:I134)</f>
        <v>-1915.2907826113224</v>
      </c>
      <c r="K134" s="41">
        <v>105675.89</v>
      </c>
      <c r="L134" s="41">
        <v>107591.21</v>
      </c>
      <c r="M134" s="41">
        <v>89.58</v>
      </c>
      <c r="N134" s="41">
        <v>33589</v>
      </c>
      <c r="O134" s="41">
        <v>35255.19</v>
      </c>
    </row>
    <row r="135" spans="1:15">
      <c r="A135" s="25">
        <v>20583</v>
      </c>
      <c r="B135" s="25" t="s">
        <v>226</v>
      </c>
      <c r="C135" s="25" t="s">
        <v>106</v>
      </c>
      <c r="D135" s="25" t="s">
        <v>71</v>
      </c>
      <c r="E135" s="25">
        <v>118</v>
      </c>
      <c r="F135" s="35">
        <v>46143</v>
      </c>
      <c r="G135" s="41">
        <f t="shared" si="9"/>
        <v>35893.620000000003</v>
      </c>
      <c r="H135" s="43">
        <f t="shared" si="12"/>
        <v>35255.189739130459</v>
      </c>
      <c r="I135" s="41">
        <f t="shared" si="11"/>
        <v>638.43026086954342</v>
      </c>
      <c r="J135" s="41">
        <f>SUM($I$16:I135)</f>
        <v>-1276.8605217417789</v>
      </c>
      <c r="K135" s="41">
        <v>70480.45</v>
      </c>
      <c r="L135" s="41">
        <v>71757.34</v>
      </c>
      <c r="M135" s="41">
        <v>59.75</v>
      </c>
      <c r="N135" s="41">
        <v>33589</v>
      </c>
      <c r="O135" s="41">
        <v>35255.19</v>
      </c>
    </row>
    <row r="136" spans="1:15">
      <c r="A136" s="25">
        <v>20584</v>
      </c>
      <c r="B136" s="25" t="s">
        <v>227</v>
      </c>
      <c r="C136" s="25" t="s">
        <v>106</v>
      </c>
      <c r="D136" s="25" t="s">
        <v>71</v>
      </c>
      <c r="E136" s="25">
        <v>119</v>
      </c>
      <c r="F136" s="35">
        <v>46174</v>
      </c>
      <c r="G136" s="41">
        <f t="shared" ref="G136:G137" si="13">$F$10</f>
        <v>35893.620000000003</v>
      </c>
      <c r="H136" s="43">
        <f t="shared" si="12"/>
        <v>35255.189739130459</v>
      </c>
      <c r="I136" s="41">
        <f t="shared" si="11"/>
        <v>638.43026086954342</v>
      </c>
      <c r="J136" s="41">
        <f>SUM($I$16:I136)</f>
        <v>-638.43026087223552</v>
      </c>
      <c r="K136" s="41">
        <v>35255.15</v>
      </c>
      <c r="L136" s="41">
        <v>35893.61</v>
      </c>
      <c r="M136" s="41">
        <v>29.89</v>
      </c>
      <c r="N136" s="41">
        <v>33589</v>
      </c>
      <c r="O136" s="41">
        <v>35255.19</v>
      </c>
    </row>
    <row r="137" spans="1:15">
      <c r="A137" s="25">
        <v>20585</v>
      </c>
      <c r="B137" s="25" t="s">
        <v>228</v>
      </c>
      <c r="C137" s="25" t="s">
        <v>106</v>
      </c>
      <c r="D137" s="25" t="s">
        <v>71</v>
      </c>
      <c r="E137" s="25">
        <v>120</v>
      </c>
      <c r="F137" s="35">
        <v>46204</v>
      </c>
      <c r="G137" s="41">
        <f t="shared" si="13"/>
        <v>35893.620000000003</v>
      </c>
      <c r="H137" s="43">
        <f t="shared" si="12"/>
        <v>35255.189739130459</v>
      </c>
      <c r="I137" s="41">
        <f t="shared" si="11"/>
        <v>638.43026086954342</v>
      </c>
      <c r="J137" s="41">
        <f>SUM($I$16:I137)</f>
        <v>-2.6921043172478676E-9</v>
      </c>
      <c r="K137" s="41">
        <v>0</v>
      </c>
      <c r="L137" s="41">
        <v>0</v>
      </c>
      <c r="M137" s="41">
        <v>0.01</v>
      </c>
      <c r="N137" s="41">
        <v>33589.25</v>
      </c>
      <c r="O137" s="41">
        <v>35255.160000000003</v>
      </c>
    </row>
  </sheetData>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D1EE59449D64C9C9444F641C60337" ma:contentTypeVersion="16" ma:contentTypeDescription="Create a new document." ma:contentTypeScope="" ma:versionID="2e70d9731b8b8491c96f7dd56b0c0951">
  <xsd:schema xmlns:xsd="http://www.w3.org/2001/XMLSchema" xmlns:xs="http://www.w3.org/2001/XMLSchema" xmlns:p="http://schemas.microsoft.com/office/2006/metadata/properties" xmlns:ns2="f22ec73a-a4ea-46ee-8cde-d3b99558c593" xmlns:ns3="1ba2024c-d659-4af8-924c-872597b2923d" targetNamespace="http://schemas.microsoft.com/office/2006/metadata/properties" ma:root="true" ma:fieldsID="cd1007b81573c5452d08f6525b34da50" ns2:_="" ns3:_="">
    <xsd:import namespace="f22ec73a-a4ea-46ee-8cde-d3b99558c593"/>
    <xsd:import namespace="1ba2024c-d659-4af8-924c-872597b292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ec73a-a4ea-46ee-8cde-d3b99558c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b7f252-c834-4126-8d66-904419bdffa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a2024c-d659-4af8-924c-872597b292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214078-106e-4303-b7ce-67e2cc4b0d83}" ma:internalName="TaxCatchAll" ma:showField="CatchAllData" ma:web="1ba2024c-d659-4af8-924c-872597b29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f22ec73a-a4ea-46ee-8cde-d3b99558c593" xsi:nil="true"/>
    <lcf76f155ced4ddcb4097134ff3c332f xmlns="f22ec73a-a4ea-46ee-8cde-d3b99558c593">
      <Terms xmlns="http://schemas.microsoft.com/office/infopath/2007/PartnerControls"/>
    </lcf76f155ced4ddcb4097134ff3c332f>
    <TaxCatchAll xmlns="1ba2024c-d659-4af8-924c-872597b292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F0629-6134-4229-B610-2F682A0E8B3B}"/>
</file>

<file path=customXml/itemProps2.xml><?xml version="1.0" encoding="utf-8"?>
<ds:datastoreItem xmlns:ds="http://schemas.openxmlformats.org/officeDocument/2006/customXml" ds:itemID="{AF28C02D-649F-4229-9530-253C40894AF5}"/>
</file>

<file path=customXml/itemProps3.xml><?xml version="1.0" encoding="utf-8"?>
<ds:datastoreItem xmlns:ds="http://schemas.openxmlformats.org/officeDocument/2006/customXml" ds:itemID="{AFB0940F-61B4-4E45-A056-16EACD2A16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Brayden Miller</dc:creator>
  <cp:keywords/>
  <dc:description/>
  <cp:lastModifiedBy/>
  <cp:revision/>
  <dcterms:created xsi:type="dcterms:W3CDTF">2022-03-23T19:11:26Z</dcterms:created>
  <dcterms:modified xsi:type="dcterms:W3CDTF">2022-11-30T18:35:38Z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0x0101004EDD1EE59449D64C9C9444F641C60337</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