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4"/>
  <workbookPr defaultThemeVersion="166925"/>
  <mc:AlternateContent xmlns:mc="http://schemas.openxmlformats.org/markup-compatibility/2006">
    <mc:Choice Requires="x15">
      <x15ac:absPath xmlns:x15ac="http://schemas.microsoft.com/office/spreadsheetml/2010/11/ac" url="https://atlasadvisory.sharepoint.com/sites/NetGainDocuments/Shared Documents/Marketing/Blog/2022 Posts/Tools in Progress/"/>
    </mc:Choice>
  </mc:AlternateContent>
  <xr:revisionPtr revIDLastSave="0" documentId="8_{E46A3942-230C-472D-ABD9-C4C626758C37}" xr6:coauthVersionLast="47" xr6:coauthVersionMax="47" xr10:uidLastSave="{00000000-0000-0000-0000-000000000000}"/>
  <bookViews>
    <workbookView xWindow="-110" yWindow="-110" windowWidth="22780" windowHeight="14540" tabRatio="773" firstSheet="1" activeTab="1" xr2:uid="{209EE32C-3C44-49BE-8668-A8859B722E4C}"/>
  </bookViews>
  <sheets>
    <sheet name="Introduction" sheetId="10" r:id="rId1"/>
    <sheet name="NG.1 - Lease" sheetId="3" r:id="rId2"/>
    <sheet name="NG.2 - Buy" sheetId="4" r:id="rId3"/>
    <sheet name="NG.3 - FS Impact Comparison" sheetId="2" r:id="rId4"/>
    <sheet name="Cash Basis" sheetId="9" state="hidden" r:id="rId5"/>
    <sheet name="ASC 842 Example" sheetId="5" state="hidden" r:id="rId6"/>
    <sheet name="ASC 840 Example"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5" i="3" l="1"/>
  <c r="C20" i="4"/>
  <c r="I165" i="4" l="1"/>
  <c r="I166" i="4"/>
  <c r="I167" i="4"/>
  <c r="I168" i="4"/>
  <c r="I169" i="4"/>
  <c r="I164"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E48" i="3"/>
  <c r="D17" i="2"/>
  <c r="J25" i="4"/>
  <c r="I27" i="4"/>
  <c r="I28" i="4"/>
  <c r="I29" i="4"/>
  <c r="I30" i="4"/>
  <c r="I31" i="4"/>
  <c r="I32" i="4"/>
  <c r="I33" i="4"/>
  <c r="I34" i="4"/>
  <c r="I35" i="4"/>
  <c r="I36" i="4"/>
  <c r="I37" i="4"/>
  <c r="G20" i="4" s="1"/>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26" i="4"/>
  <c r="E25" i="4"/>
  <c r="F25" i="4" s="1"/>
  <c r="F18" i="4" l="1"/>
  <c r="E169" i="4"/>
  <c r="E168" i="4"/>
  <c r="E167" i="4"/>
  <c r="E166" i="4"/>
  <c r="E165" i="4"/>
  <c r="E141" i="4"/>
  <c r="E123" i="4"/>
  <c r="E105" i="4"/>
  <c r="E81" i="4"/>
  <c r="E146" i="4"/>
  <c r="E128" i="4"/>
  <c r="E110" i="4"/>
  <c r="E92" i="4"/>
  <c r="E151" i="4"/>
  <c r="E133" i="4"/>
  <c r="E109" i="4"/>
  <c r="E91" i="4"/>
  <c r="E108" i="4"/>
  <c r="D19" i="2"/>
  <c r="E161" i="4"/>
  <c r="E155" i="4"/>
  <c r="E149" i="4"/>
  <c r="E143" i="4"/>
  <c r="E137" i="4"/>
  <c r="E131" i="4"/>
  <c r="E125" i="4"/>
  <c r="E119" i="4"/>
  <c r="E113" i="4"/>
  <c r="E107" i="4"/>
  <c r="E101" i="4"/>
  <c r="E95" i="4"/>
  <c r="E89" i="4"/>
  <c r="E83" i="4"/>
  <c r="E77" i="4"/>
  <c r="E159" i="4"/>
  <c r="E147" i="4"/>
  <c r="E129" i="4"/>
  <c r="E111" i="4"/>
  <c r="E87" i="4"/>
  <c r="E152" i="4"/>
  <c r="E122" i="4"/>
  <c r="E80" i="4"/>
  <c r="E157" i="4"/>
  <c r="E127" i="4"/>
  <c r="E85" i="4"/>
  <c r="E144" i="4"/>
  <c r="E84" i="4"/>
  <c r="E140" i="4"/>
  <c r="E116" i="4"/>
  <c r="E98" i="4"/>
  <c r="E86" i="4"/>
  <c r="E145" i="4"/>
  <c r="E121" i="4"/>
  <c r="E103" i="4"/>
  <c r="E156" i="4"/>
  <c r="E138" i="4"/>
  <c r="E126" i="4"/>
  <c r="E114" i="4"/>
  <c r="E102" i="4"/>
  <c r="E90" i="4"/>
  <c r="E78" i="4"/>
  <c r="E74" i="4"/>
  <c r="E160" i="4"/>
  <c r="E154" i="4"/>
  <c r="E148" i="4"/>
  <c r="E142" i="4"/>
  <c r="E136" i="4"/>
  <c r="E130" i="4"/>
  <c r="E124" i="4"/>
  <c r="E118" i="4"/>
  <c r="E112" i="4"/>
  <c r="E106" i="4"/>
  <c r="E100" i="4"/>
  <c r="E94" i="4"/>
  <c r="E88" i="4"/>
  <c r="E82" i="4"/>
  <c r="E76" i="4"/>
  <c r="E153" i="4"/>
  <c r="E135" i="4"/>
  <c r="E117" i="4"/>
  <c r="E99" i="4"/>
  <c r="E93" i="4"/>
  <c r="E158" i="4"/>
  <c r="E134" i="4"/>
  <c r="E104" i="4"/>
  <c r="E75" i="4"/>
  <c r="E163" i="4"/>
  <c r="E139" i="4"/>
  <c r="E115" i="4"/>
  <c r="E97" i="4"/>
  <c r="E79" i="4"/>
  <c r="E162" i="4"/>
  <c r="E150" i="4"/>
  <c r="E132" i="4"/>
  <c r="E120" i="4"/>
  <c r="E96" i="4"/>
  <c r="E164" i="4"/>
  <c r="H26" i="4"/>
  <c r="E59" i="3"/>
  <c r="E46" i="3"/>
  <c r="E45" i="3"/>
  <c r="E80" i="3"/>
  <c r="E55" i="3"/>
  <c r="G35" i="3" s="1"/>
  <c r="E88" i="3"/>
  <c r="E76" i="3"/>
  <c r="E64" i="3"/>
  <c r="E52" i="3"/>
  <c r="E83" i="3"/>
  <c r="E70" i="3"/>
  <c r="E69" i="3"/>
  <c r="E68" i="3"/>
  <c r="E79" i="3"/>
  <c r="E66" i="3"/>
  <c r="E53" i="3"/>
  <c r="E87" i="3"/>
  <c r="E75" i="3"/>
  <c r="E63" i="3"/>
  <c r="E51" i="3"/>
  <c r="E65" i="3"/>
  <c r="E86" i="3"/>
  <c r="E74" i="3"/>
  <c r="E62" i="3"/>
  <c r="E50" i="3"/>
  <c r="E27" i="4"/>
  <c r="E71" i="3"/>
  <c r="E82" i="3"/>
  <c r="E81" i="3"/>
  <c r="E44" i="3"/>
  <c r="E67" i="3"/>
  <c r="E78" i="3"/>
  <c r="E77" i="3"/>
  <c r="E85" i="3"/>
  <c r="E73" i="3"/>
  <c r="E61" i="3"/>
  <c r="E49" i="3"/>
  <c r="E47" i="3"/>
  <c r="E58" i="3"/>
  <c r="E57" i="3"/>
  <c r="E56" i="3"/>
  <c r="E91" i="3"/>
  <c r="E90" i="3"/>
  <c r="E54" i="3"/>
  <c r="E89" i="3"/>
  <c r="E84" i="3"/>
  <c r="E72" i="3"/>
  <c r="E60" i="3"/>
  <c r="J26" i="4"/>
  <c r="J27" i="4" s="1"/>
  <c r="J28" i="4" s="1"/>
  <c r="J29" i="4" s="1"/>
  <c r="J30" i="4" s="1"/>
  <c r="J31" i="4" s="1"/>
  <c r="J32" i="4" s="1"/>
  <c r="J33" i="4" s="1"/>
  <c r="J34" i="4" s="1"/>
  <c r="J35" i="4" s="1"/>
  <c r="J36" i="4" s="1"/>
  <c r="J37" i="4" s="1"/>
  <c r="E33" i="4"/>
  <c r="E32" i="4"/>
  <c r="E73" i="4"/>
  <c r="E72" i="4"/>
  <c r="E71" i="4"/>
  <c r="E67" i="4"/>
  <c r="E70" i="4"/>
  <c r="E59" i="4"/>
  <c r="E69" i="4"/>
  <c r="E58" i="4"/>
  <c r="E68" i="4"/>
  <c r="E46" i="4"/>
  <c r="E45" i="4"/>
  <c r="E66" i="4"/>
  <c r="E65" i="4"/>
  <c r="E31" i="4"/>
  <c r="E64" i="4"/>
  <c r="E63" i="4"/>
  <c r="E62" i="4"/>
  <c r="E44" i="4"/>
  <c r="E56" i="4"/>
  <c r="E43" i="4"/>
  <c r="E30" i="4"/>
  <c r="E55" i="4"/>
  <c r="E42" i="4"/>
  <c r="E29" i="4"/>
  <c r="E54" i="4"/>
  <c r="E41" i="4"/>
  <c r="E28" i="4"/>
  <c r="E57" i="4"/>
  <c r="E40" i="4"/>
  <c r="E26" i="4"/>
  <c r="E49" i="4"/>
  <c r="E36" i="4"/>
  <c r="G25" i="4"/>
  <c r="E52" i="4"/>
  <c r="E38" i="4"/>
  <c r="E61" i="4"/>
  <c r="E48" i="4"/>
  <c r="E35" i="4"/>
  <c r="E53" i="4"/>
  <c r="E50" i="4"/>
  <c r="E37" i="4"/>
  <c r="G21" i="4" s="1"/>
  <c r="E60" i="4"/>
  <c r="E47" i="4"/>
  <c r="E34" i="4"/>
  <c r="E51" i="4"/>
  <c r="E39" i="4"/>
  <c r="I43" i="3" l="1"/>
  <c r="G44" i="3" s="1"/>
  <c r="F26" i="4"/>
  <c r="H27" i="4" s="1"/>
  <c r="F27" i="4" s="1"/>
  <c r="G26" i="4"/>
  <c r="J38" i="4"/>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J61" i="4" s="1"/>
  <c r="J62" i="4" s="1"/>
  <c r="J63" i="4" s="1"/>
  <c r="J64" i="4" s="1"/>
  <c r="J65" i="4" s="1"/>
  <c r="J66" i="4" s="1"/>
  <c r="J67" i="4" s="1"/>
  <c r="J68" i="4" s="1"/>
  <c r="J69" i="4" s="1"/>
  <c r="J70" i="4" s="1"/>
  <c r="J71" i="4" s="1"/>
  <c r="J72" i="4" s="1"/>
  <c r="J73" i="4" s="1"/>
  <c r="J74" i="4" s="1"/>
  <c r="J75" i="4" s="1"/>
  <c r="J76" i="4" s="1"/>
  <c r="J77" i="4" s="1"/>
  <c r="J78" i="4" s="1"/>
  <c r="J79" i="4" s="1"/>
  <c r="J80" i="4" s="1"/>
  <c r="J81" i="4" s="1"/>
  <c r="J82" i="4" s="1"/>
  <c r="J83" i="4" s="1"/>
  <c r="J84" i="4" s="1"/>
  <c r="J85" i="4" s="1"/>
  <c r="J86" i="4" s="1"/>
  <c r="J87" i="4" s="1"/>
  <c r="J88" i="4" s="1"/>
  <c r="J89" i="4" s="1"/>
  <c r="J90" i="4" s="1"/>
  <c r="J91" i="4" s="1"/>
  <c r="J92" i="4" s="1"/>
  <c r="J93" i="4" s="1"/>
  <c r="J94" i="4" s="1"/>
  <c r="J95" i="4" s="1"/>
  <c r="J96" i="4" s="1"/>
  <c r="J97" i="4" s="1"/>
  <c r="J98" i="4" s="1"/>
  <c r="J99" i="4" s="1"/>
  <c r="J100" i="4" s="1"/>
  <c r="J101" i="4" s="1"/>
  <c r="J102" i="4" s="1"/>
  <c r="J103" i="4" s="1"/>
  <c r="J104" i="4" s="1"/>
  <c r="J105" i="4" s="1"/>
  <c r="J106" i="4" s="1"/>
  <c r="J107" i="4" s="1"/>
  <c r="J108" i="4" s="1"/>
  <c r="J109" i="4" s="1"/>
  <c r="J110" i="4" s="1"/>
  <c r="J111" i="4" s="1"/>
  <c r="J112" i="4" s="1"/>
  <c r="J113" i="4" s="1"/>
  <c r="J114" i="4" s="1"/>
  <c r="J115" i="4" s="1"/>
  <c r="J116" i="4" s="1"/>
  <c r="J117" i="4" s="1"/>
  <c r="J118" i="4" s="1"/>
  <c r="J119" i="4" s="1"/>
  <c r="J120" i="4" s="1"/>
  <c r="J121" i="4" s="1"/>
  <c r="J122" i="4" s="1"/>
  <c r="J123" i="4" s="1"/>
  <c r="J124" i="4" s="1"/>
  <c r="J125" i="4" s="1"/>
  <c r="J126" i="4" s="1"/>
  <c r="J127" i="4" s="1"/>
  <c r="J128" i="4" s="1"/>
  <c r="J129" i="4" s="1"/>
  <c r="J130" i="4" s="1"/>
  <c r="J131" i="4" s="1"/>
  <c r="J132" i="4" s="1"/>
  <c r="J133" i="4" s="1"/>
  <c r="J134" i="4" s="1"/>
  <c r="J135" i="4" s="1"/>
  <c r="J136" i="4" s="1"/>
  <c r="J137" i="4" s="1"/>
  <c r="J138" i="4" s="1"/>
  <c r="J139" i="4" s="1"/>
  <c r="J140" i="4" s="1"/>
  <c r="J141" i="4" s="1"/>
  <c r="J142" i="4" s="1"/>
  <c r="J143" i="4" s="1"/>
  <c r="J144" i="4" s="1"/>
  <c r="J145" i="4" s="1"/>
  <c r="J146" i="4" s="1"/>
  <c r="J147" i="4" s="1"/>
  <c r="J148" i="4" s="1"/>
  <c r="J149" i="4" s="1"/>
  <c r="J150" i="4" s="1"/>
  <c r="J151" i="4" s="1"/>
  <c r="J152" i="4" s="1"/>
  <c r="J153" i="4" s="1"/>
  <c r="J154" i="4" s="1"/>
  <c r="J155" i="4" s="1"/>
  <c r="J156" i="4" s="1"/>
  <c r="J157" i="4" s="1"/>
  <c r="J158" i="4" s="1"/>
  <c r="J159" i="4" s="1"/>
  <c r="J160" i="4" s="1"/>
  <c r="J161" i="4" s="1"/>
  <c r="J162" i="4" s="1"/>
  <c r="J163" i="4" s="1"/>
  <c r="J164" i="4" s="1"/>
  <c r="J165" i="4" s="1"/>
  <c r="J166" i="4" s="1"/>
  <c r="J167" i="4" s="1"/>
  <c r="J168" i="4" s="1"/>
  <c r="J169" i="4" s="1"/>
  <c r="D24" i="2"/>
  <c r="H28" i="4" l="1"/>
  <c r="F28" i="4" s="1"/>
  <c r="H29" i="4" l="1"/>
  <c r="F29" i="4" s="1"/>
  <c r="H30" i="4" l="1"/>
  <c r="F30" i="4" l="1"/>
  <c r="H31" i="4" s="1"/>
  <c r="F31" i="4" s="1"/>
  <c r="H32" i="4" l="1"/>
  <c r="F32" i="4" s="1"/>
  <c r="H33" i="4" l="1"/>
  <c r="F33" i="4" s="1"/>
  <c r="H34" i="4" l="1"/>
  <c r="F34" i="4" s="1"/>
  <c r="H35" i="4" l="1"/>
  <c r="F35" i="4" s="1"/>
  <c r="H36" i="4" l="1"/>
  <c r="F36" i="4" s="1"/>
  <c r="H37" i="4" l="1"/>
  <c r="F37" i="4" l="1"/>
  <c r="D23" i="2" s="1"/>
  <c r="F17" i="4"/>
  <c r="D18" i="2"/>
  <c r="H38" i="4" l="1"/>
  <c r="F38" i="4" s="1"/>
  <c r="H39" i="4" s="1"/>
  <c r="F39" i="4" s="1"/>
  <c r="H40" i="4" l="1"/>
  <c r="F40" i="4" s="1"/>
  <c r="H41" i="4" l="1"/>
  <c r="F41" i="4" s="1"/>
  <c r="H42" i="4" l="1"/>
  <c r="F42" i="4" s="1"/>
  <c r="H43" i="4" l="1"/>
  <c r="F43" i="4" s="1"/>
  <c r="H44" i="4" l="1"/>
  <c r="F44" i="4" s="1"/>
  <c r="H45" i="4" l="1"/>
  <c r="F45" i="4" s="1"/>
  <c r="H46" i="4" l="1"/>
  <c r="F46" i="4" s="1"/>
  <c r="H47" i="4" l="1"/>
  <c r="F47" i="4" s="1"/>
  <c r="H48" i="4" l="1"/>
  <c r="F48" i="4" s="1"/>
  <c r="H49" i="4" l="1"/>
  <c r="F49" i="4" s="1"/>
  <c r="H50" i="4" l="1"/>
  <c r="F50" i="4" s="1"/>
  <c r="H51" i="4" l="1"/>
  <c r="F51" i="4" s="1"/>
  <c r="H52" i="4" l="1"/>
  <c r="F52" i="4" s="1"/>
  <c r="H53" i="4" l="1"/>
  <c r="F53" i="4" s="1"/>
  <c r="H54" i="4" l="1"/>
  <c r="F54" i="4" s="1"/>
  <c r="H55" i="4" l="1"/>
  <c r="F55" i="4" s="1"/>
  <c r="H56" i="4" l="1"/>
  <c r="F56" i="4" s="1"/>
  <c r="H57" i="4" l="1"/>
  <c r="F57" i="4" s="1"/>
  <c r="H58" i="4" l="1"/>
  <c r="F58" i="4" s="1"/>
  <c r="H59" i="4" l="1"/>
  <c r="F59" i="4" s="1"/>
  <c r="H60" i="4" l="1"/>
  <c r="F60" i="4" s="1"/>
  <c r="H61" i="4" l="1"/>
  <c r="F61" i="4" s="1"/>
  <c r="H62" i="4" l="1"/>
  <c r="F62" i="4" s="1"/>
  <c r="H63" i="4" l="1"/>
  <c r="F63" i="4" s="1"/>
  <c r="H64" i="4" l="1"/>
  <c r="F64" i="4" s="1"/>
  <c r="H65" i="4" l="1"/>
  <c r="F65" i="4" s="1"/>
  <c r="H66" i="4" l="1"/>
  <c r="F66" i="4" s="1"/>
  <c r="E25" i="9"/>
  <c r="E3" i="9" s="1"/>
  <c r="F4"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4" i="9"/>
  <c r="E23" i="9"/>
  <c r="E22" i="9"/>
  <c r="E21" i="9"/>
  <c r="E20" i="9"/>
  <c r="E19" i="9"/>
  <c r="E18" i="9"/>
  <c r="E17" i="9"/>
  <c r="E16" i="9"/>
  <c r="E15" i="9"/>
  <c r="E14" i="9"/>
  <c r="E13" i="9"/>
  <c r="E12" i="9"/>
  <c r="B5" i="9"/>
  <c r="C34" i="3"/>
  <c r="H67" i="4" l="1"/>
  <c r="F67" i="4" s="1"/>
  <c r="K43" i="3"/>
  <c r="L43" i="3" s="1"/>
  <c r="H44" i="3"/>
  <c r="J16" i="5"/>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H12" i="7" s="1" a="1"/>
  <c r="H12" i="7" s="1"/>
  <c r="I22" i="7"/>
  <c r="H21" i="7"/>
  <c r="G21" i="7"/>
  <c r="G20" i="7"/>
  <c r="G19" i="7"/>
  <c r="G18" i="7"/>
  <c r="G17" i="7"/>
  <c r="I16" i="7"/>
  <c r="H7" i="7"/>
  <c r="H20" i="7" s="1"/>
  <c r="I20" i="7" s="1"/>
  <c r="J46" i="5"/>
  <c r="F43" i="5"/>
  <c r="F44" i="5" s="1"/>
  <c r="F42" i="5"/>
  <c r="F30" i="5"/>
  <c r="F31" i="5" s="1"/>
  <c r="F32" i="5" s="1"/>
  <c r="F28" i="5"/>
  <c r="F27" i="5"/>
  <c r="F26" i="5"/>
  <c r="F25" i="5"/>
  <c r="F24" i="5"/>
  <c r="F23" i="5"/>
  <c r="F22" i="5"/>
  <c r="F21" i="5"/>
  <c r="F20" i="5"/>
  <c r="F19" i="5"/>
  <c r="F18" i="5"/>
  <c r="F17" i="5"/>
  <c r="E17" i="5"/>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16" i="5"/>
  <c r="B5" i="5"/>
  <c r="H68" i="4" l="1"/>
  <c r="F68" i="4" s="1"/>
  <c r="F45" i="3"/>
  <c r="F57" i="3"/>
  <c r="F69" i="3"/>
  <c r="F81" i="3"/>
  <c r="F89" i="3"/>
  <c r="F80" i="3"/>
  <c r="F46" i="3"/>
  <c r="F58" i="3"/>
  <c r="F70" i="3"/>
  <c r="F82" i="3"/>
  <c r="F75" i="3"/>
  <c r="F76" i="3"/>
  <c r="F54" i="3"/>
  <c r="F55" i="3"/>
  <c r="F32" i="3" s="1"/>
  <c r="F68" i="3"/>
  <c r="F47" i="3"/>
  <c r="F59" i="3"/>
  <c r="F71" i="3"/>
  <c r="F83" i="3"/>
  <c r="F87" i="3"/>
  <c r="F53" i="3"/>
  <c r="F66" i="3"/>
  <c r="F67" i="3"/>
  <c r="F44" i="3"/>
  <c r="F48" i="3"/>
  <c r="F60" i="3"/>
  <c r="F72" i="3"/>
  <c r="F84" i="3"/>
  <c r="F88" i="3"/>
  <c r="F91" i="3"/>
  <c r="F49" i="3"/>
  <c r="F61" i="3"/>
  <c r="F73" i="3"/>
  <c r="F85" i="3"/>
  <c r="F63" i="3"/>
  <c r="F52" i="3"/>
  <c r="F65" i="3"/>
  <c r="F78" i="3"/>
  <c r="F79" i="3"/>
  <c r="F50" i="3"/>
  <c r="F62" i="3"/>
  <c r="F74" i="3"/>
  <c r="F86" i="3"/>
  <c r="F51" i="3"/>
  <c r="F64" i="3"/>
  <c r="F77" i="3"/>
  <c r="F90" i="3"/>
  <c r="F56" i="3"/>
  <c r="I44" i="3"/>
  <c r="G45" i="3" s="1"/>
  <c r="H19" i="7"/>
  <c r="I19" i="7" s="1"/>
  <c r="H18" i="7"/>
  <c r="I18" i="7" s="1"/>
  <c r="I21" i="7"/>
  <c r="H126" i="7"/>
  <c r="I126" i="7" s="1"/>
  <c r="H117" i="7"/>
  <c r="I117" i="7" s="1"/>
  <c r="H105" i="7"/>
  <c r="I105" i="7" s="1"/>
  <c r="H96" i="7"/>
  <c r="I96" i="7" s="1"/>
  <c r="H87" i="7"/>
  <c r="I87" i="7" s="1"/>
  <c r="H78" i="7"/>
  <c r="I78" i="7" s="1"/>
  <c r="H72" i="7"/>
  <c r="I72" i="7" s="1"/>
  <c r="H60" i="7"/>
  <c r="I60" i="7" s="1"/>
  <c r="H51" i="7"/>
  <c r="I51" i="7" s="1"/>
  <c r="H45" i="7"/>
  <c r="I45" i="7" s="1"/>
  <c r="H33" i="7"/>
  <c r="I33" i="7" s="1"/>
  <c r="H135" i="7"/>
  <c r="I135" i="7" s="1"/>
  <c r="H108" i="7"/>
  <c r="I108" i="7" s="1"/>
  <c r="H84" i="7"/>
  <c r="I84" i="7" s="1"/>
  <c r="H57" i="7"/>
  <c r="I57" i="7" s="1"/>
  <c r="H36" i="7"/>
  <c r="I36" i="7" s="1"/>
  <c r="H137" i="7"/>
  <c r="I137" i="7" s="1"/>
  <c r="H134" i="7"/>
  <c r="I134" i="7" s="1"/>
  <c r="H131" i="7"/>
  <c r="I131" i="7" s="1"/>
  <c r="H128" i="7"/>
  <c r="I128" i="7" s="1"/>
  <c r="H125" i="7"/>
  <c r="I125" i="7" s="1"/>
  <c r="H122" i="7"/>
  <c r="I122" i="7" s="1"/>
  <c r="H119" i="7"/>
  <c r="I119" i="7" s="1"/>
  <c r="H116" i="7"/>
  <c r="I116" i="7" s="1"/>
  <c r="H113" i="7"/>
  <c r="I113" i="7" s="1"/>
  <c r="H110" i="7"/>
  <c r="I110" i="7" s="1"/>
  <c r="H107" i="7"/>
  <c r="I107" i="7" s="1"/>
  <c r="H104" i="7"/>
  <c r="I104" i="7" s="1"/>
  <c r="H101" i="7"/>
  <c r="I101" i="7" s="1"/>
  <c r="H98" i="7"/>
  <c r="I98" i="7" s="1"/>
  <c r="H95" i="7"/>
  <c r="I95" i="7" s="1"/>
  <c r="H92" i="7"/>
  <c r="I92" i="7" s="1"/>
  <c r="H89" i="7"/>
  <c r="I89" i="7" s="1"/>
  <c r="H86" i="7"/>
  <c r="I86" i="7" s="1"/>
  <c r="H83" i="7"/>
  <c r="I83" i="7" s="1"/>
  <c r="H80" i="7"/>
  <c r="I80" i="7" s="1"/>
  <c r="H77" i="7"/>
  <c r="I77" i="7" s="1"/>
  <c r="H74" i="7"/>
  <c r="I74" i="7" s="1"/>
  <c r="H71" i="7"/>
  <c r="I71" i="7" s="1"/>
  <c r="H68" i="7"/>
  <c r="I68" i="7" s="1"/>
  <c r="H65" i="7"/>
  <c r="I65" i="7" s="1"/>
  <c r="H62" i="7"/>
  <c r="I62" i="7" s="1"/>
  <c r="H59" i="7"/>
  <c r="I59" i="7" s="1"/>
  <c r="H56" i="7"/>
  <c r="I56" i="7" s="1"/>
  <c r="H53" i="7"/>
  <c r="I53" i="7" s="1"/>
  <c r="H50" i="7"/>
  <c r="I50" i="7" s="1"/>
  <c r="H47" i="7"/>
  <c r="I47" i="7" s="1"/>
  <c r="H44" i="7"/>
  <c r="I44" i="7" s="1"/>
  <c r="H41" i="7"/>
  <c r="I41" i="7" s="1"/>
  <c r="H38" i="7"/>
  <c r="I38" i="7" s="1"/>
  <c r="H35" i="7"/>
  <c r="I35" i="7" s="1"/>
  <c r="H32" i="7"/>
  <c r="I32" i="7" s="1"/>
  <c r="H29" i="7"/>
  <c r="I29" i="7" s="1"/>
  <c r="H26" i="7"/>
  <c r="I26" i="7" s="1"/>
  <c r="H23" i="7"/>
  <c r="I23" i="7" s="1"/>
  <c r="H132" i="7"/>
  <c r="I132" i="7" s="1"/>
  <c r="H123" i="7"/>
  <c r="I123" i="7" s="1"/>
  <c r="H111" i="7"/>
  <c r="I111" i="7" s="1"/>
  <c r="H90" i="7"/>
  <c r="I90" i="7" s="1"/>
  <c r="H75" i="7"/>
  <c r="I75" i="7" s="1"/>
  <c r="H66" i="7"/>
  <c r="I66" i="7" s="1"/>
  <c r="H42" i="7"/>
  <c r="I42" i="7" s="1"/>
  <c r="H27" i="7"/>
  <c r="I27" i="7" s="1"/>
  <c r="H136" i="7"/>
  <c r="I136" i="7" s="1"/>
  <c r="H133" i="7"/>
  <c r="I133" i="7" s="1"/>
  <c r="H130" i="7"/>
  <c r="I130" i="7" s="1"/>
  <c r="H127" i="7"/>
  <c r="I127" i="7" s="1"/>
  <c r="H124" i="7"/>
  <c r="I124" i="7" s="1"/>
  <c r="H121" i="7"/>
  <c r="I121" i="7" s="1"/>
  <c r="H118" i="7"/>
  <c r="I118" i="7" s="1"/>
  <c r="H115" i="7"/>
  <c r="I115" i="7" s="1"/>
  <c r="H112" i="7"/>
  <c r="I112" i="7" s="1"/>
  <c r="H109" i="7"/>
  <c r="I109" i="7" s="1"/>
  <c r="H106" i="7"/>
  <c r="I106" i="7" s="1"/>
  <c r="H103" i="7"/>
  <c r="I103" i="7" s="1"/>
  <c r="H100" i="7"/>
  <c r="I100" i="7" s="1"/>
  <c r="H97" i="7"/>
  <c r="I97" i="7" s="1"/>
  <c r="H94" i="7"/>
  <c r="I94" i="7" s="1"/>
  <c r="H91" i="7"/>
  <c r="I91" i="7" s="1"/>
  <c r="H88" i="7"/>
  <c r="I88" i="7" s="1"/>
  <c r="H85" i="7"/>
  <c r="I85" i="7" s="1"/>
  <c r="H82" i="7"/>
  <c r="I82" i="7" s="1"/>
  <c r="H79" i="7"/>
  <c r="I79" i="7" s="1"/>
  <c r="H76" i="7"/>
  <c r="I76" i="7" s="1"/>
  <c r="H73" i="7"/>
  <c r="I73" i="7" s="1"/>
  <c r="H70" i="7"/>
  <c r="I70" i="7" s="1"/>
  <c r="H67" i="7"/>
  <c r="I67" i="7" s="1"/>
  <c r="H64" i="7"/>
  <c r="I64" i="7" s="1"/>
  <c r="H61" i="7"/>
  <c r="I61" i="7" s="1"/>
  <c r="H58" i="7"/>
  <c r="I58" i="7" s="1"/>
  <c r="H55" i="7"/>
  <c r="I55" i="7" s="1"/>
  <c r="H52" i="7"/>
  <c r="I52" i="7" s="1"/>
  <c r="H49" i="7"/>
  <c r="I49" i="7" s="1"/>
  <c r="H46" i="7"/>
  <c r="I46" i="7" s="1"/>
  <c r="H43" i="7"/>
  <c r="I43" i="7" s="1"/>
  <c r="H40" i="7"/>
  <c r="I40" i="7" s="1"/>
  <c r="H37" i="7"/>
  <c r="I37" i="7" s="1"/>
  <c r="H34" i="7"/>
  <c r="I34" i="7" s="1"/>
  <c r="H31" i="7"/>
  <c r="I31" i="7" s="1"/>
  <c r="H28" i="7"/>
  <c r="I28" i="7" s="1"/>
  <c r="H25" i="7"/>
  <c r="I25" i="7" s="1"/>
  <c r="H129" i="7"/>
  <c r="I129" i="7" s="1"/>
  <c r="H120" i="7"/>
  <c r="I120" i="7" s="1"/>
  <c r="H114" i="7"/>
  <c r="I114" i="7" s="1"/>
  <c r="H102" i="7"/>
  <c r="I102" i="7" s="1"/>
  <c r="H99" i="7"/>
  <c r="I99" i="7" s="1"/>
  <c r="H93" i="7"/>
  <c r="I93" i="7" s="1"/>
  <c r="H81" i="7"/>
  <c r="I81" i="7" s="1"/>
  <c r="H69" i="7"/>
  <c r="I69" i="7" s="1"/>
  <c r="H63" i="7"/>
  <c r="I63" i="7" s="1"/>
  <c r="H54" i="7"/>
  <c r="I54" i="7" s="1"/>
  <c r="H48" i="7"/>
  <c r="I48" i="7" s="1"/>
  <c r="H39" i="7"/>
  <c r="I39" i="7" s="1"/>
  <c r="H30" i="7"/>
  <c r="I30" i="7" s="1"/>
  <c r="H24" i="7"/>
  <c r="I24" i="7" s="1"/>
  <c r="J16" i="7"/>
  <c r="H17" i="7"/>
  <c r="I17" i="7" s="1"/>
  <c r="F33" i="5"/>
  <c r="F45" i="5"/>
  <c r="H69" i="4" l="1"/>
  <c r="F69" i="4" s="1"/>
  <c r="C16" i="2"/>
  <c r="C17" i="2" s="1"/>
  <c r="C20" i="2" s="1"/>
  <c r="F83" i="9"/>
  <c r="F55" i="9"/>
  <c r="J44" i="3"/>
  <c r="F105" i="9"/>
  <c r="F117" i="9"/>
  <c r="F148" i="9"/>
  <c r="F88" i="9"/>
  <c r="F95" i="9"/>
  <c r="F87" i="9"/>
  <c r="F69" i="9"/>
  <c r="F48" i="9"/>
  <c r="F109" i="9"/>
  <c r="F74" i="9"/>
  <c r="F131" i="9"/>
  <c r="F98" i="9"/>
  <c r="F92" i="9"/>
  <c r="F11" i="9"/>
  <c r="F129" i="9"/>
  <c r="F81" i="9"/>
  <c r="F107" i="9"/>
  <c r="F126" i="9"/>
  <c r="F50" i="9"/>
  <c r="F53" i="9"/>
  <c r="F132" i="9"/>
  <c r="F141" i="9"/>
  <c r="F52" i="9"/>
  <c r="F71" i="9"/>
  <c r="F12" i="9"/>
  <c r="F58" i="9"/>
  <c r="J80" i="7"/>
  <c r="J50" i="7"/>
  <c r="J92" i="7"/>
  <c r="J86" i="7"/>
  <c r="J53" i="7"/>
  <c r="J122" i="7"/>
  <c r="J125" i="7"/>
  <c r="J119" i="7"/>
  <c r="J128" i="7"/>
  <c r="J116" i="7"/>
  <c r="J83" i="7"/>
  <c r="J56" i="7"/>
  <c r="J47" i="7"/>
  <c r="J89" i="7"/>
  <c r="J44" i="7"/>
  <c r="J41" i="7"/>
  <c r="J38" i="7"/>
  <c r="J35" i="7"/>
  <c r="J32" i="7"/>
  <c r="J29" i="7"/>
  <c r="J26" i="7"/>
  <c r="J23" i="7"/>
  <c r="J97" i="7"/>
  <c r="J73" i="7"/>
  <c r="J61" i="7"/>
  <c r="J49" i="7"/>
  <c r="J43" i="7"/>
  <c r="J31" i="7"/>
  <c r="J22" i="7"/>
  <c r="J135" i="7"/>
  <c r="J114" i="7"/>
  <c r="J102" i="7"/>
  <c r="J87" i="7"/>
  <c r="J72" i="7"/>
  <c r="J60" i="7"/>
  <c r="J54" i="7"/>
  <c r="J45" i="7"/>
  <c r="J36" i="7"/>
  <c r="J20" i="7"/>
  <c r="J76" i="7"/>
  <c r="J132" i="7"/>
  <c r="J117" i="7"/>
  <c r="J105" i="7"/>
  <c r="J93" i="7"/>
  <c r="J81" i="7"/>
  <c r="J66" i="7"/>
  <c r="J51" i="7"/>
  <c r="J39" i="7"/>
  <c r="J27" i="7"/>
  <c r="J133" i="7"/>
  <c r="J130" i="7"/>
  <c r="J127" i="7"/>
  <c r="J124" i="7"/>
  <c r="J115" i="7"/>
  <c r="J109" i="7"/>
  <c r="J103" i="7"/>
  <c r="J94" i="7"/>
  <c r="J88" i="7"/>
  <c r="J82" i="7"/>
  <c r="J67" i="7"/>
  <c r="J58" i="7"/>
  <c r="J52" i="7"/>
  <c r="J40" i="7"/>
  <c r="J28" i="7"/>
  <c r="J126" i="7"/>
  <c r="J120" i="7"/>
  <c r="J108" i="7"/>
  <c r="J96" i="7"/>
  <c r="J90" i="7"/>
  <c r="J75" i="7"/>
  <c r="J63" i="7"/>
  <c r="J42" i="7"/>
  <c r="J30" i="7"/>
  <c r="J17" i="7"/>
  <c r="J136" i="7"/>
  <c r="J121" i="7"/>
  <c r="J118" i="7"/>
  <c r="J112" i="7"/>
  <c r="J106" i="7"/>
  <c r="J100" i="7"/>
  <c r="J91" i="7"/>
  <c r="J85" i="7"/>
  <c r="J79" i="7"/>
  <c r="J70" i="7"/>
  <c r="J64" i="7"/>
  <c r="J55" i="7"/>
  <c r="J46" i="7"/>
  <c r="J37" i="7"/>
  <c r="J34" i="7"/>
  <c r="J25" i="7"/>
  <c r="J21" i="7"/>
  <c r="J18" i="7"/>
  <c r="J129" i="7"/>
  <c r="J123" i="7"/>
  <c r="J111" i="7"/>
  <c r="J99" i="7"/>
  <c r="J84" i="7"/>
  <c r="J78" i="7"/>
  <c r="J69" i="7"/>
  <c r="J57" i="7"/>
  <c r="J48" i="7"/>
  <c r="J33" i="7"/>
  <c r="J24" i="7"/>
  <c r="J113" i="7"/>
  <c r="J110" i="7"/>
  <c r="J74" i="7"/>
  <c r="J19" i="7"/>
  <c r="J71" i="7"/>
  <c r="J104" i="7"/>
  <c r="J68" i="7"/>
  <c r="J77" i="7"/>
  <c r="J107" i="7"/>
  <c r="J101" i="7"/>
  <c r="J65" i="7"/>
  <c r="J137" i="7"/>
  <c r="J62" i="7"/>
  <c r="J134" i="7"/>
  <c r="J98" i="7"/>
  <c r="J131" i="7"/>
  <c r="J95" i="7"/>
  <c r="J59" i="7"/>
  <c r="F46" i="5"/>
  <c r="J44" i="5"/>
  <c r="H45" i="5" s="1"/>
  <c r="I45" i="5" s="1"/>
  <c r="F34" i="5"/>
  <c r="H70" i="4" l="1"/>
  <c r="F70" i="4" s="1"/>
  <c r="F119" i="9"/>
  <c r="F134" i="9"/>
  <c r="F68" i="9"/>
  <c r="F84" i="9"/>
  <c r="F59" i="9"/>
  <c r="F103" i="9"/>
  <c r="F80" i="9"/>
  <c r="F97" i="9"/>
  <c r="F120" i="9"/>
  <c r="F76" i="9"/>
  <c r="F101" i="9"/>
  <c r="F133" i="9"/>
  <c r="K44" i="3"/>
  <c r="F113" i="9"/>
  <c r="F114" i="9"/>
  <c r="F106" i="9"/>
  <c r="F94" i="9"/>
  <c r="F86" i="9"/>
  <c r="F72" i="9"/>
  <c r="F142" i="9"/>
  <c r="F118" i="9"/>
  <c r="F79" i="9"/>
  <c r="F153" i="9"/>
  <c r="F57" i="9"/>
  <c r="F104" i="9"/>
  <c r="F150" i="9"/>
  <c r="F65" i="9"/>
  <c r="F90" i="9"/>
  <c r="F111" i="9"/>
  <c r="F77" i="9"/>
  <c r="F60" i="9"/>
  <c r="F64" i="9"/>
  <c r="F145" i="9"/>
  <c r="F102" i="9"/>
  <c r="F96" i="9"/>
  <c r="F75" i="9"/>
  <c r="F93" i="9"/>
  <c r="F144" i="9"/>
  <c r="F138" i="9"/>
  <c r="F61" i="9"/>
  <c r="F139" i="9"/>
  <c r="F137" i="9"/>
  <c r="F85" i="9"/>
  <c r="F78" i="9"/>
  <c r="F151" i="9"/>
  <c r="F66" i="9"/>
  <c r="F99" i="9"/>
  <c r="F143" i="9"/>
  <c r="F100" i="9"/>
  <c r="F128" i="9"/>
  <c r="F110" i="9"/>
  <c r="F51" i="9"/>
  <c r="F49" i="9"/>
  <c r="F125" i="9"/>
  <c r="F152" i="9"/>
  <c r="F73" i="9"/>
  <c r="F154" i="9"/>
  <c r="F122" i="9"/>
  <c r="F115" i="9"/>
  <c r="F89" i="9"/>
  <c r="F124" i="9"/>
  <c r="F136" i="9"/>
  <c r="F108" i="9"/>
  <c r="F63" i="9"/>
  <c r="F91" i="9"/>
  <c r="F112" i="9"/>
  <c r="F135" i="9"/>
  <c r="F116" i="9"/>
  <c r="F62" i="9"/>
  <c r="F56" i="9"/>
  <c r="F149" i="9"/>
  <c r="F54" i="9"/>
  <c r="F130" i="9"/>
  <c r="F123" i="9"/>
  <c r="F121" i="9"/>
  <c r="F127" i="9"/>
  <c r="F70" i="9"/>
  <c r="F82" i="9"/>
  <c r="F140" i="9"/>
  <c r="F67" i="9"/>
  <c r="F146" i="9"/>
  <c r="F147" i="9"/>
  <c r="J45" i="5"/>
  <c r="H46" i="5" s="1"/>
  <c r="I46" i="5" s="1"/>
  <c r="J40" i="5"/>
  <c r="H41" i="5" s="1"/>
  <c r="I41" i="5" s="1"/>
  <c r="J41" i="5"/>
  <c r="H42" i="5" s="1"/>
  <c r="I42" i="5" s="1"/>
  <c r="J42" i="5"/>
  <c r="H43" i="5" s="1"/>
  <c r="I43" i="5" s="1"/>
  <c r="J43" i="5"/>
  <c r="H44" i="5" s="1"/>
  <c r="I44" i="5" s="1"/>
  <c r="F35" i="5"/>
  <c r="H71" i="4" l="1"/>
  <c r="F71" i="4" s="1"/>
  <c r="F36" i="5"/>
  <c r="H72" i="4" l="1"/>
  <c r="F72" i="4" s="1"/>
  <c r="F37" i="5"/>
  <c r="H73" i="4" l="1"/>
  <c r="F73" i="4" s="1"/>
  <c r="H74" i="4" s="1"/>
  <c r="F38" i="5"/>
  <c r="F74" i="4" l="1"/>
  <c r="G74" i="4"/>
  <c r="F39" i="5"/>
  <c r="H75" i="4" l="1"/>
  <c r="G75" i="4" s="1"/>
  <c r="F40" i="5"/>
  <c r="J38" i="5"/>
  <c r="H39" i="5" s="1"/>
  <c r="I39" i="5" s="1"/>
  <c r="J27" i="5"/>
  <c r="H28" i="5" s="1"/>
  <c r="I28" i="5" s="1"/>
  <c r="J36" i="5"/>
  <c r="H37" i="5" s="1"/>
  <c r="I37" i="5" s="1"/>
  <c r="N16" i="5"/>
  <c r="J34" i="5"/>
  <c r="H35" i="5" s="1"/>
  <c r="I35" i="5" s="1"/>
  <c r="J32" i="5"/>
  <c r="H33" i="5" s="1"/>
  <c r="I33" i="5" s="1"/>
  <c r="J37" i="5"/>
  <c r="H38" i="5" s="1"/>
  <c r="I38" i="5" s="1"/>
  <c r="F75" i="4" l="1"/>
  <c r="H76" i="4" s="1"/>
  <c r="G76" i="4" s="1"/>
  <c r="L16" i="5"/>
  <c r="H17" i="5"/>
  <c r="I17" i="5" s="1"/>
  <c r="J39" i="5"/>
  <c r="H40" i="5" s="1"/>
  <c r="I40" i="5" s="1"/>
  <c r="J18" i="5"/>
  <c r="H19" i="5" s="1"/>
  <c r="I19" i="5" s="1"/>
  <c r="J20" i="5"/>
  <c r="H21" i="5" s="1"/>
  <c r="I21" i="5" s="1"/>
  <c r="J31" i="5"/>
  <c r="H32" i="5" s="1"/>
  <c r="I32" i="5" s="1"/>
  <c r="J25" i="5"/>
  <c r="H26" i="5" s="1"/>
  <c r="I26" i="5" s="1"/>
  <c r="J22" i="5"/>
  <c r="H23" i="5" s="1"/>
  <c r="I23" i="5" s="1"/>
  <c r="J24" i="5"/>
  <c r="H25" i="5" s="1"/>
  <c r="I25" i="5" s="1"/>
  <c r="J35" i="5"/>
  <c r="H36" i="5" s="1"/>
  <c r="I36" i="5" s="1"/>
  <c r="J23" i="5"/>
  <c r="H24" i="5" s="1"/>
  <c r="I24" i="5" s="1"/>
  <c r="J17" i="5"/>
  <c r="H18" i="5" s="1"/>
  <c r="I18" i="5" s="1"/>
  <c r="J28" i="5"/>
  <c r="H29" i="5" s="1"/>
  <c r="I29" i="5" s="1"/>
  <c r="J33" i="5"/>
  <c r="H34" i="5" s="1"/>
  <c r="I34" i="5" s="1"/>
  <c r="J30" i="5"/>
  <c r="H31" i="5" s="1"/>
  <c r="I31" i="5" s="1"/>
  <c r="J21" i="5"/>
  <c r="H22" i="5" s="1"/>
  <c r="I22" i="5" s="1"/>
  <c r="J29" i="5"/>
  <c r="H30" i="5" s="1"/>
  <c r="I30" i="5" s="1"/>
  <c r="J26" i="5"/>
  <c r="H27" i="5" s="1"/>
  <c r="I27" i="5" s="1"/>
  <c r="J19" i="5"/>
  <c r="H20" i="5" s="1"/>
  <c r="I20" i="5" s="1"/>
  <c r="F76" i="4" l="1"/>
  <c r="H77" i="4" s="1"/>
  <c r="G77" i="4" s="1"/>
  <c r="M16" i="5"/>
  <c r="K16" i="5"/>
  <c r="F77" i="4" l="1"/>
  <c r="G34" i="5"/>
  <c r="K34" i="5" s="1"/>
  <c r="G42" i="5"/>
  <c r="K42" i="5" s="1"/>
  <c r="G24" i="5"/>
  <c r="K24" i="5" s="1"/>
  <c r="G31" i="5"/>
  <c r="K31" i="5" s="1"/>
  <c r="G27" i="5"/>
  <c r="K27" i="5" s="1"/>
  <c r="G30" i="5"/>
  <c r="K30" i="5" s="1"/>
  <c r="G29" i="5"/>
  <c r="K29" i="5" s="1"/>
  <c r="G45" i="5"/>
  <c r="K45" i="5" s="1"/>
  <c r="G26" i="5"/>
  <c r="K26" i="5" s="1"/>
  <c r="G46" i="5"/>
  <c r="K46" i="5" s="1"/>
  <c r="G44" i="5"/>
  <c r="K44" i="5" s="1"/>
  <c r="G39" i="5"/>
  <c r="K39" i="5" s="1"/>
  <c r="G22" i="5"/>
  <c r="K22" i="5" s="1"/>
  <c r="G23" i="5"/>
  <c r="K23" i="5" s="1"/>
  <c r="G25" i="5"/>
  <c r="K25" i="5" s="1"/>
  <c r="G18" i="5"/>
  <c r="K18" i="5" s="1"/>
  <c r="G36" i="5"/>
  <c r="K36" i="5" s="1"/>
  <c r="G28" i="5"/>
  <c r="K28" i="5" s="1"/>
  <c r="G43" i="5"/>
  <c r="K43" i="5" s="1"/>
  <c r="G38" i="5"/>
  <c r="K38" i="5" s="1"/>
  <c r="G41" i="5"/>
  <c r="K41" i="5" s="1"/>
  <c r="G21" i="5"/>
  <c r="K21" i="5" s="1"/>
  <c r="G20" i="5"/>
  <c r="K20" i="5" s="1"/>
  <c r="G37" i="5"/>
  <c r="K37" i="5" s="1"/>
  <c r="G33" i="5"/>
  <c r="K33" i="5" s="1"/>
  <c r="G35" i="5"/>
  <c r="K35" i="5" s="1"/>
  <c r="G32" i="5"/>
  <c r="K32" i="5" s="1"/>
  <c r="G40" i="5"/>
  <c r="K40" i="5" s="1"/>
  <c r="G19" i="5"/>
  <c r="K19" i="5" s="1"/>
  <c r="G17" i="5"/>
  <c r="K17" i="5" s="1"/>
  <c r="L17" i="5" s="1"/>
  <c r="H78" i="4" l="1"/>
  <c r="G78" i="4" s="1"/>
  <c r="M17" i="5"/>
  <c r="L18" i="5"/>
  <c r="F78" i="4" l="1"/>
  <c r="H79" i="4" s="1"/>
  <c r="G79" i="4" s="1"/>
  <c r="L19" i="5"/>
  <c r="M18" i="5"/>
  <c r="F79" i="4" l="1"/>
  <c r="H80" i="4" s="1"/>
  <c r="M19" i="5"/>
  <c r="L20" i="5"/>
  <c r="G80" i="4" l="1"/>
  <c r="F80" i="4"/>
  <c r="H81" i="4" s="1"/>
  <c r="G81" i="4" s="1"/>
  <c r="L21" i="5"/>
  <c r="M20" i="5"/>
  <c r="F81" i="4" l="1"/>
  <c r="L22" i="5"/>
  <c r="M21" i="5"/>
  <c r="H82" i="4" l="1"/>
  <c r="G82" i="4" s="1"/>
  <c r="L23" i="5"/>
  <c r="M22" i="5"/>
  <c r="F82" i="4" l="1"/>
  <c r="H83" i="4" s="1"/>
  <c r="G83" i="4" s="1"/>
  <c r="M23" i="5"/>
  <c r="L24" i="5"/>
  <c r="F83" i="4" l="1"/>
  <c r="H84" i="4" s="1"/>
  <c r="G84" i="4" s="1"/>
  <c r="M24" i="5"/>
  <c r="L25" i="5"/>
  <c r="F84" i="4" l="1"/>
  <c r="H85" i="4" s="1"/>
  <c r="M25" i="5"/>
  <c r="L26" i="5"/>
  <c r="G85" i="4" l="1"/>
  <c r="F85" i="4"/>
  <c r="H86" i="4" s="1"/>
  <c r="G86" i="4" s="1"/>
  <c r="L27" i="5"/>
  <c r="M26" i="5"/>
  <c r="F86" i="4" l="1"/>
  <c r="H87" i="4" s="1"/>
  <c r="G87" i="4" s="1"/>
  <c r="M27" i="5"/>
  <c r="L28" i="5"/>
  <c r="F87" i="4" l="1"/>
  <c r="H88" i="4" s="1"/>
  <c r="G88" i="4" s="1"/>
  <c r="M28" i="5"/>
  <c r="L29" i="5"/>
  <c r="F88" i="4" l="1"/>
  <c r="H89" i="4" s="1"/>
  <c r="G89" i="4" s="1"/>
  <c r="L30" i="5"/>
  <c r="M29" i="5"/>
  <c r="F89" i="4" l="1"/>
  <c r="H90" i="4" s="1"/>
  <c r="G90" i="4" s="1"/>
  <c r="L31" i="5"/>
  <c r="M30" i="5"/>
  <c r="F90" i="4" l="1"/>
  <c r="H91" i="4" s="1"/>
  <c r="G91" i="4" s="1"/>
  <c r="M31" i="5"/>
  <c r="L32" i="5"/>
  <c r="F91" i="4" l="1"/>
  <c r="H92" i="4" s="1"/>
  <c r="G92" i="4" s="1"/>
  <c r="M32" i="5"/>
  <c r="L33" i="5"/>
  <c r="F92" i="4" l="1"/>
  <c r="H93" i="4" s="1"/>
  <c r="G93" i="4" s="1"/>
  <c r="L34" i="5"/>
  <c r="M33" i="5"/>
  <c r="F93" i="4" l="1"/>
  <c r="L35" i="5"/>
  <c r="M34" i="5"/>
  <c r="H94" i="4" l="1"/>
  <c r="G94" i="4" s="1"/>
  <c r="M35" i="5"/>
  <c r="L36" i="5"/>
  <c r="F94" i="4" l="1"/>
  <c r="H95" i="4" s="1"/>
  <c r="G95" i="4" s="1"/>
  <c r="M36" i="5"/>
  <c r="L37" i="5"/>
  <c r="F95" i="4" l="1"/>
  <c r="H96" i="4" s="1"/>
  <c r="G96" i="4" s="1"/>
  <c r="L38" i="5"/>
  <c r="M37" i="5"/>
  <c r="F96" i="4" l="1"/>
  <c r="L39" i="5"/>
  <c r="M38" i="5"/>
  <c r="H97" i="4" l="1"/>
  <c r="G97" i="4" s="1"/>
  <c r="M39" i="5"/>
  <c r="L40" i="5"/>
  <c r="F97" i="4" l="1"/>
  <c r="M40" i="5"/>
  <c r="L41" i="5"/>
  <c r="H98" i="4" l="1"/>
  <c r="G98" i="4" s="1"/>
  <c r="L42" i="5"/>
  <c r="M41" i="5"/>
  <c r="F98" i="4" l="1"/>
  <c r="M42" i="5"/>
  <c r="L43" i="5"/>
  <c r="H99" i="4" l="1"/>
  <c r="G99" i="4" s="1"/>
  <c r="M43" i="5"/>
  <c r="L44" i="5"/>
  <c r="F99" i="4" l="1"/>
  <c r="M44" i="5"/>
  <c r="L45" i="5"/>
  <c r="H100" i="4" l="1"/>
  <c r="G100" i="4" s="1"/>
  <c r="L46" i="5"/>
  <c r="M46" i="5" s="1"/>
  <c r="M45" i="5"/>
  <c r="F100" i="4" l="1"/>
  <c r="L44" i="3"/>
  <c r="H101" i="4" l="1"/>
  <c r="G101" i="4" s="1"/>
  <c r="I45" i="3"/>
  <c r="G46" i="3" s="1"/>
  <c r="J45" i="3"/>
  <c r="K45" i="3" s="1"/>
  <c r="H45" i="3"/>
  <c r="F101" i="4" l="1"/>
  <c r="I46" i="3"/>
  <c r="G47" i="3" s="1"/>
  <c r="J46" i="3"/>
  <c r="K46" i="3" s="1"/>
  <c r="H46" i="3"/>
  <c r="L45" i="3"/>
  <c r="H102" i="4" l="1"/>
  <c r="G102" i="4" s="1"/>
  <c r="I47" i="3"/>
  <c r="G48" i="3" s="1"/>
  <c r="L46" i="3"/>
  <c r="F102" i="4" l="1"/>
  <c r="I48" i="3"/>
  <c r="G49" i="3" s="1"/>
  <c r="H47" i="3"/>
  <c r="J47" i="3"/>
  <c r="K47" i="3" s="1"/>
  <c r="L47" i="3" s="1"/>
  <c r="H103" i="4" l="1"/>
  <c r="G103" i="4" s="1"/>
  <c r="J48" i="3"/>
  <c r="K48" i="3" s="1"/>
  <c r="L48" i="3" s="1"/>
  <c r="H48" i="3"/>
  <c r="J49" i="3"/>
  <c r="H49" i="3"/>
  <c r="I49" i="3"/>
  <c r="G50" i="3" s="1"/>
  <c r="F103" i="4" l="1"/>
  <c r="H104" i="4" s="1"/>
  <c r="G104" i="4" s="1"/>
  <c r="K49" i="3"/>
  <c r="L49" i="3" s="1"/>
  <c r="F104" i="4" l="1"/>
  <c r="H105" i="4" s="1"/>
  <c r="G105" i="4" s="1"/>
  <c r="H50" i="3"/>
  <c r="J50" i="3"/>
  <c r="K50" i="3" s="1"/>
  <c r="I50" i="3"/>
  <c r="G51" i="3" s="1"/>
  <c r="F105" i="4" l="1"/>
  <c r="L50" i="3"/>
  <c r="I51" i="3"/>
  <c r="H106" i="4" l="1"/>
  <c r="G106" i="4" s="1"/>
  <c r="G52" i="3"/>
  <c r="J52" i="3" s="1"/>
  <c r="H51" i="3"/>
  <c r="J51" i="3"/>
  <c r="K51" i="3" s="1"/>
  <c r="L51" i="3" s="1"/>
  <c r="F106" i="4" l="1"/>
  <c r="H107" i="4" s="1"/>
  <c r="G107" i="4" s="1"/>
  <c r="H52" i="3"/>
  <c r="I52" i="3"/>
  <c r="G53" i="3" s="1"/>
  <c r="J53" i="3" s="1"/>
  <c r="K52" i="3"/>
  <c r="L52" i="3" l="1"/>
  <c r="H53" i="3"/>
  <c r="I53" i="3"/>
  <c r="G54" i="3" s="1"/>
  <c r="I54" i="3" s="1"/>
  <c r="G55" i="3" s="1"/>
  <c r="F107" i="4"/>
  <c r="K53" i="3"/>
  <c r="J54" i="3" l="1"/>
  <c r="K54" i="3" s="1"/>
  <c r="H54" i="3"/>
  <c r="I55" i="3"/>
  <c r="G56" i="3" s="1"/>
  <c r="L53" i="3"/>
  <c r="H108" i="4"/>
  <c r="G108" i="4" s="1"/>
  <c r="C23" i="2"/>
  <c r="H55" i="3"/>
  <c r="F33" i="3" s="1"/>
  <c r="J55" i="3"/>
  <c r="G34" i="3" s="1"/>
  <c r="F108" i="4" l="1"/>
  <c r="H109" i="4" s="1"/>
  <c r="C24" i="2"/>
  <c r="L54" i="3"/>
  <c r="G109" i="4" l="1"/>
  <c r="F109" i="4"/>
  <c r="H110" i="4" s="1"/>
  <c r="G110" i="4" s="1"/>
  <c r="L55" i="3"/>
  <c r="J56" i="3"/>
  <c r="F110" i="4" l="1"/>
  <c r="H56" i="3"/>
  <c r="K56" i="3"/>
  <c r="I56" i="3"/>
  <c r="G57" i="3" s="1"/>
  <c r="H111" i="4" l="1"/>
  <c r="G111" i="4" s="1"/>
  <c r="I57" i="3"/>
  <c r="G58" i="3" s="1"/>
  <c r="L56" i="3"/>
  <c r="F111" i="4" l="1"/>
  <c r="H57" i="3"/>
  <c r="J57" i="3"/>
  <c r="K57" i="3" s="1"/>
  <c r="H112" i="4" l="1"/>
  <c r="G112" i="4" s="1"/>
  <c r="L57" i="3"/>
  <c r="H58" i="3"/>
  <c r="J58" i="3"/>
  <c r="K58" i="3" s="1"/>
  <c r="I58" i="3"/>
  <c r="G59" i="3" s="1"/>
  <c r="F112" i="4" l="1"/>
  <c r="H113" i="4" s="1"/>
  <c r="G113" i="4" s="1"/>
  <c r="L58" i="3"/>
  <c r="I59" i="3"/>
  <c r="G60" i="3" s="1"/>
  <c r="F113" i="4" l="1"/>
  <c r="H114" i="4" s="1"/>
  <c r="G114" i="4" s="1"/>
  <c r="H59" i="3"/>
  <c r="J59" i="3"/>
  <c r="K59" i="3" s="1"/>
  <c r="F114" i="4" l="1"/>
  <c r="H115" i="4" s="1"/>
  <c r="H60" i="3"/>
  <c r="J60" i="3"/>
  <c r="K60" i="3" s="1"/>
  <c r="I60" i="3"/>
  <c r="G61" i="3" s="1"/>
  <c r="L59" i="3"/>
  <c r="G115" i="4" l="1"/>
  <c r="F115" i="4"/>
  <c r="H116" i="4" s="1"/>
  <c r="G116" i="4" s="1"/>
  <c r="L60" i="3"/>
  <c r="F116" i="4" l="1"/>
  <c r="H61" i="3"/>
  <c r="J61" i="3"/>
  <c r="K61" i="3" s="1"/>
  <c r="I61" i="3"/>
  <c r="G62" i="3" s="1"/>
  <c r="H117" i="4" l="1"/>
  <c r="G117" i="4" s="1"/>
  <c r="L61" i="3"/>
  <c r="F117" i="4" l="1"/>
  <c r="H62" i="3"/>
  <c r="J62" i="3"/>
  <c r="K62" i="3" s="1"/>
  <c r="I62" i="3"/>
  <c r="G63" i="3" s="1"/>
  <c r="H118" i="4" l="1"/>
  <c r="G118" i="4" s="1"/>
  <c r="L62" i="3"/>
  <c r="F118" i="4" l="1"/>
  <c r="H63" i="3"/>
  <c r="J63" i="3"/>
  <c r="K63" i="3" s="1"/>
  <c r="I63" i="3"/>
  <c r="G64" i="3" s="1"/>
  <c r="H119" i="4" l="1"/>
  <c r="G119" i="4" s="1"/>
  <c r="L63" i="3"/>
  <c r="F119" i="4" l="1"/>
  <c r="H64" i="3"/>
  <c r="J64" i="3"/>
  <c r="K64" i="3" s="1"/>
  <c r="I64" i="3"/>
  <c r="G65" i="3" s="1"/>
  <c r="H120" i="4" l="1"/>
  <c r="G120" i="4" s="1"/>
  <c r="I65" i="3"/>
  <c r="G66" i="3" s="1"/>
  <c r="L64" i="3"/>
  <c r="F120" i="4" l="1"/>
  <c r="H65" i="3"/>
  <c r="J65" i="3"/>
  <c r="K65" i="3" s="1"/>
  <c r="H121" i="4" l="1"/>
  <c r="G121" i="4" s="1"/>
  <c r="L65" i="3"/>
  <c r="H66" i="3"/>
  <c r="J66" i="3"/>
  <c r="K66" i="3" s="1"/>
  <c r="I66" i="3"/>
  <c r="G67" i="3" s="1"/>
  <c r="F121" i="4" l="1"/>
  <c r="L66" i="3"/>
  <c r="I67" i="3"/>
  <c r="G68" i="3" s="1"/>
  <c r="H122" i="4" l="1"/>
  <c r="G122" i="4" s="1"/>
  <c r="I68" i="3"/>
  <c r="G69" i="3" s="1"/>
  <c r="H67" i="3"/>
  <c r="J67" i="3"/>
  <c r="K67" i="3" s="1"/>
  <c r="F122" i="4" l="1"/>
  <c r="H123" i="4" s="1"/>
  <c r="G123" i="4" s="1"/>
  <c r="L67" i="3"/>
  <c r="H68" i="3"/>
  <c r="J68" i="3"/>
  <c r="K68" i="3" s="1"/>
  <c r="F123" i="4" l="1"/>
  <c r="H124" i="4" s="1"/>
  <c r="G124" i="4" s="1"/>
  <c r="L68" i="3"/>
  <c r="H69" i="3"/>
  <c r="J69" i="3"/>
  <c r="K69" i="3" s="1"/>
  <c r="I69" i="3"/>
  <c r="G70" i="3" s="1"/>
  <c r="F124" i="4" l="1"/>
  <c r="L69" i="3"/>
  <c r="I70" i="3"/>
  <c r="G71" i="3" s="1"/>
  <c r="H125" i="4" l="1"/>
  <c r="G125" i="4" s="1"/>
  <c r="H70" i="3"/>
  <c r="J70" i="3"/>
  <c r="K70" i="3" s="1"/>
  <c r="F125" i="4" l="1"/>
  <c r="L70" i="3"/>
  <c r="H71" i="3"/>
  <c r="J71" i="3"/>
  <c r="K71" i="3" s="1"/>
  <c r="I71" i="3"/>
  <c r="G72" i="3" s="1"/>
  <c r="H126" i="4" l="1"/>
  <c r="G126" i="4" s="1"/>
  <c r="L71" i="3"/>
  <c r="F126" i="4" l="1"/>
  <c r="H72" i="3"/>
  <c r="J72" i="3"/>
  <c r="K72" i="3" s="1"/>
  <c r="I72" i="3"/>
  <c r="G73" i="3" s="1"/>
  <c r="H127" i="4" l="1"/>
  <c r="G127" i="4" s="1"/>
  <c r="I73" i="3"/>
  <c r="G74" i="3" s="1"/>
  <c r="L72" i="3"/>
  <c r="F127" i="4" l="1"/>
  <c r="H73" i="3"/>
  <c r="J73" i="3"/>
  <c r="K73" i="3" s="1"/>
  <c r="H128" i="4" l="1"/>
  <c r="G128" i="4" s="1"/>
  <c r="H74" i="3"/>
  <c r="J74" i="3"/>
  <c r="K74" i="3" s="1"/>
  <c r="L73" i="3"/>
  <c r="I74" i="3"/>
  <c r="G75" i="3" s="1"/>
  <c r="F128" i="4" l="1"/>
  <c r="H129" i="4" s="1"/>
  <c r="G129" i="4" s="1"/>
  <c r="L74" i="3"/>
  <c r="I75" i="3"/>
  <c r="G76" i="3" s="1"/>
  <c r="F129" i="4" l="1"/>
  <c r="I76" i="3"/>
  <c r="G77" i="3" s="1"/>
  <c r="H75" i="3"/>
  <c r="J75" i="3"/>
  <c r="K75" i="3" s="1"/>
  <c r="H130" i="4" l="1"/>
  <c r="G130" i="4" s="1"/>
  <c r="I77" i="3"/>
  <c r="G78" i="3" s="1"/>
  <c r="L75" i="3"/>
  <c r="H76" i="3"/>
  <c r="J76" i="3"/>
  <c r="K76" i="3" s="1"/>
  <c r="F130" i="4" l="1"/>
  <c r="L76" i="3"/>
  <c r="H77" i="3"/>
  <c r="J77" i="3"/>
  <c r="K77" i="3" s="1"/>
  <c r="H131" i="4" l="1"/>
  <c r="G131" i="4" s="1"/>
  <c r="L77" i="3"/>
  <c r="H78" i="3"/>
  <c r="J78" i="3"/>
  <c r="K78" i="3" s="1"/>
  <c r="I78" i="3"/>
  <c r="G79" i="3" s="1"/>
  <c r="F131" i="4" l="1"/>
  <c r="L78" i="3"/>
  <c r="I79" i="3"/>
  <c r="G80" i="3" s="1"/>
  <c r="H132" i="4" l="1"/>
  <c r="G132" i="4" s="1"/>
  <c r="I80" i="3"/>
  <c r="G81" i="3" s="1"/>
  <c r="H79" i="3"/>
  <c r="J79" i="3"/>
  <c r="K79" i="3" s="1"/>
  <c r="F132" i="4" l="1"/>
  <c r="L79" i="3"/>
  <c r="H80" i="3"/>
  <c r="J80" i="3"/>
  <c r="K80" i="3" s="1"/>
  <c r="H133" i="4" l="1"/>
  <c r="G133" i="4" s="1"/>
  <c r="L80" i="3"/>
  <c r="H81" i="3"/>
  <c r="J81" i="3"/>
  <c r="K81" i="3" s="1"/>
  <c r="I81" i="3"/>
  <c r="G82" i="3" s="1"/>
  <c r="F133" i="4" l="1"/>
  <c r="L81" i="3"/>
  <c r="I82" i="3"/>
  <c r="G83" i="3" s="1"/>
  <c r="H134" i="4" l="1"/>
  <c r="G134" i="4" s="1"/>
  <c r="H82" i="3"/>
  <c r="J82" i="3"/>
  <c r="K82" i="3" s="1"/>
  <c r="F134" i="4" l="1"/>
  <c r="L82" i="3"/>
  <c r="H83" i="3"/>
  <c r="J83" i="3"/>
  <c r="K83" i="3" s="1"/>
  <c r="I83" i="3"/>
  <c r="G84" i="3" s="1"/>
  <c r="H135" i="4" l="1"/>
  <c r="G135" i="4" s="1"/>
  <c r="L83" i="3"/>
  <c r="F135" i="4" l="1"/>
  <c r="H84" i="3"/>
  <c r="J84" i="3"/>
  <c r="K84" i="3" s="1"/>
  <c r="I84" i="3"/>
  <c r="G85" i="3" s="1"/>
  <c r="H136" i="4" l="1"/>
  <c r="G136" i="4" s="1"/>
  <c r="L84" i="3"/>
  <c r="F136" i="4" l="1"/>
  <c r="H85" i="3"/>
  <c r="J85" i="3"/>
  <c r="K85" i="3" s="1"/>
  <c r="I85" i="3"/>
  <c r="G86" i="3" s="1"/>
  <c r="H137" i="4" l="1"/>
  <c r="G137" i="4" s="1"/>
  <c r="L85" i="3"/>
  <c r="I86" i="3"/>
  <c r="G87" i="3" s="1"/>
  <c r="F137" i="4" l="1"/>
  <c r="H86" i="3"/>
  <c r="J86" i="3"/>
  <c r="K86" i="3" s="1"/>
  <c r="H138" i="4" l="1"/>
  <c r="G138" i="4" s="1"/>
  <c r="L86" i="3"/>
  <c r="H87" i="3"/>
  <c r="J87" i="3"/>
  <c r="K87" i="3" s="1"/>
  <c r="I87" i="3"/>
  <c r="G88" i="3" s="1"/>
  <c r="F138" i="4" l="1"/>
  <c r="H139" i="4" s="1"/>
  <c r="G139" i="4" s="1"/>
  <c r="L87" i="3"/>
  <c r="I88" i="3"/>
  <c r="G89" i="3" s="1"/>
  <c r="F139" i="4" l="1"/>
  <c r="H88" i="3"/>
  <c r="J88" i="3"/>
  <c r="K88" i="3" s="1"/>
  <c r="H140" i="4" l="1"/>
  <c r="G140" i="4" s="1"/>
  <c r="L88" i="3"/>
  <c r="H89" i="3"/>
  <c r="J89" i="3"/>
  <c r="K89" i="3" s="1"/>
  <c r="I89" i="3"/>
  <c r="G90" i="3" s="1"/>
  <c r="F140" i="4" l="1"/>
  <c r="L89" i="3"/>
  <c r="H141" i="4" l="1"/>
  <c r="G141" i="4" s="1"/>
  <c r="H90" i="3"/>
  <c r="J90" i="3"/>
  <c r="K90" i="3" s="1"/>
  <c r="I90" i="3"/>
  <c r="G91" i="3" s="1"/>
  <c r="F141" i="4" l="1"/>
  <c r="H142" i="4" s="1"/>
  <c r="G142" i="4" s="1"/>
  <c r="L90" i="3"/>
  <c r="F142" i="4" l="1"/>
  <c r="H91" i="3"/>
  <c r="J91" i="3"/>
  <c r="K91" i="3" s="1"/>
  <c r="I91" i="3"/>
  <c r="H143" i="4" l="1"/>
  <c r="G143" i="4" s="1"/>
  <c r="L91" i="3"/>
  <c r="G73" i="4"/>
  <c r="G72" i="4"/>
  <c r="G71" i="4"/>
  <c r="G70" i="4"/>
  <c r="G69" i="4"/>
  <c r="G68" i="4"/>
  <c r="G67" i="4"/>
  <c r="G66" i="4"/>
  <c r="G65" i="4"/>
  <c r="G64" i="4"/>
  <c r="G63" i="4"/>
  <c r="G62" i="4"/>
  <c r="F25" i="9"/>
  <c r="G39" i="4"/>
  <c r="G50" i="4"/>
  <c r="F36" i="9"/>
  <c r="G61" i="4"/>
  <c r="F47" i="9"/>
  <c r="G60" i="4"/>
  <c r="F46" i="9"/>
  <c r="G35" i="4"/>
  <c r="F21" i="9"/>
  <c r="G46" i="4"/>
  <c r="F32" i="9"/>
  <c r="G57" i="4"/>
  <c r="F43" i="9"/>
  <c r="G56" i="4"/>
  <c r="F42" i="9"/>
  <c r="G55" i="4"/>
  <c r="F41" i="9"/>
  <c r="G43" i="4"/>
  <c r="F29" i="9"/>
  <c r="G31" i="4"/>
  <c r="F17" i="9"/>
  <c r="G37" i="4"/>
  <c r="F19" i="4" s="1"/>
  <c r="F23" i="9"/>
  <c r="G48" i="4"/>
  <c r="F34" i="9"/>
  <c r="G59" i="4"/>
  <c r="F45" i="9"/>
  <c r="G34" i="4"/>
  <c r="F20" i="9"/>
  <c r="G33" i="4"/>
  <c r="F19" i="9"/>
  <c r="G44" i="4"/>
  <c r="F30" i="9"/>
  <c r="G54" i="4"/>
  <c r="F40" i="9"/>
  <c r="G30" i="4"/>
  <c r="F16" i="9"/>
  <c r="G53" i="4"/>
  <c r="F39" i="9"/>
  <c r="G41" i="4"/>
  <c r="F27" i="9"/>
  <c r="G29" i="4"/>
  <c r="F15" i="9"/>
  <c r="G51" i="4"/>
  <c r="F37" i="9"/>
  <c r="G38" i="4"/>
  <c r="F24" i="9"/>
  <c r="D20" i="2"/>
  <c r="G49" i="4"/>
  <c r="F35" i="9"/>
  <c r="G36" i="4"/>
  <c r="F22" i="9"/>
  <c r="G47" i="4"/>
  <c r="F33" i="9"/>
  <c r="G58" i="4"/>
  <c r="F44" i="9"/>
  <c r="G45" i="4"/>
  <c r="F31" i="9"/>
  <c r="G32" i="4"/>
  <c r="F18" i="9"/>
  <c r="G42" i="4"/>
  <c r="F28" i="9"/>
  <c r="G52" i="4"/>
  <c r="F38" i="9"/>
  <c r="G40" i="4"/>
  <c r="F26" i="9"/>
  <c r="G28" i="4"/>
  <c r="F14" i="9"/>
  <c r="G27" i="4"/>
  <c r="F13" i="9"/>
  <c r="F143" i="4" l="1"/>
  <c r="H144" i="4" s="1"/>
  <c r="G144" i="4" s="1"/>
  <c r="F144" i="4" l="1"/>
  <c r="H145" i="4" l="1"/>
  <c r="G145" i="4" s="1"/>
  <c r="F145" i="4" l="1"/>
  <c r="H146" i="4" s="1"/>
  <c r="G146" i="4" s="1"/>
  <c r="F146" i="4" l="1"/>
  <c r="H147" i="4" s="1"/>
  <c r="G147" i="4" l="1"/>
  <c r="F147" i="4"/>
  <c r="H148" i="4" s="1"/>
  <c r="G148" i="4" s="1"/>
  <c r="F148" i="4" l="1"/>
  <c r="H149" i="4" l="1"/>
  <c r="G149" i="4" s="1"/>
  <c r="F149" i="4" l="1"/>
  <c r="H150" i="4" l="1"/>
  <c r="G150" i="4" s="1"/>
  <c r="F150" i="4" l="1"/>
  <c r="H151" i="4" s="1"/>
  <c r="G151" i="4" s="1"/>
  <c r="F151" i="4" l="1"/>
  <c r="H152" i="4" s="1"/>
  <c r="G152" i="4" s="1"/>
  <c r="F152" i="4" l="1"/>
  <c r="H153" i="4" s="1"/>
  <c r="G153" i="4" s="1"/>
  <c r="F153" i="4" l="1"/>
  <c r="H154" i="4" l="1"/>
  <c r="G154" i="4" s="1"/>
  <c r="F154" i="4" l="1"/>
  <c r="H155" i="4" l="1"/>
  <c r="G155" i="4" s="1"/>
  <c r="F155" i="4" l="1"/>
  <c r="H156" i="4" l="1"/>
  <c r="G156" i="4" s="1"/>
  <c r="F156" i="4" l="1"/>
  <c r="H157" i="4" s="1"/>
  <c r="G157" i="4" s="1"/>
  <c r="F157" i="4" l="1"/>
  <c r="H158" i="4" s="1"/>
  <c r="G158" i="4" s="1"/>
  <c r="F158" i="4" l="1"/>
  <c r="H159" i="4" s="1"/>
  <c r="G159" i="4" s="1"/>
  <c r="F159" i="4" l="1"/>
  <c r="H160" i="4" s="1"/>
  <c r="G160" i="4" s="1"/>
  <c r="F160" i="4" l="1"/>
  <c r="H161" i="4" s="1"/>
  <c r="G161" i="4" s="1"/>
  <c r="F161" i="4" l="1"/>
  <c r="H162" i="4" l="1"/>
  <c r="G162" i="4" s="1"/>
  <c r="F162" i="4" l="1"/>
  <c r="H163" i="4" l="1"/>
  <c r="G163" i="4" s="1"/>
  <c r="F163" i="4" l="1"/>
  <c r="H164" i="4" s="1"/>
  <c r="F164" i="4" l="1"/>
  <c r="H165" i="4" s="1"/>
  <c r="G164" i="4"/>
  <c r="F165" i="4" l="1"/>
  <c r="G165" i="4"/>
  <c r="H166" i="4" l="1"/>
  <c r="G166" i="4" s="1"/>
  <c r="F166" i="4" l="1"/>
  <c r="H167" i="4" l="1"/>
  <c r="G167" i="4" s="1"/>
  <c r="F167" i="4" l="1"/>
  <c r="H168" i="4" s="1"/>
  <c r="G168" i="4" s="1"/>
  <c r="F168" i="4" l="1"/>
  <c r="H169" i="4" l="1"/>
  <c r="G169" i="4" s="1"/>
  <c r="F169"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<sst xmlns="http://schemas.openxmlformats.org/spreadsheetml/2006/main" count="918" uniqueCount="220">
  <si>
    <t>Note A ---------------------------------------------------------------------|</t>
  </si>
  <si>
    <t>LEASE CLASSIFICATION</t>
  </si>
  <si>
    <t>OPERATING</t>
  </si>
  <si>
    <t>Monthly Journal Entry</t>
  </si>
  <si>
    <t>Debit</t>
  </si>
  <si>
    <t>Credit</t>
  </si>
  <si>
    <t>COMMENCEMENT DATE</t>
  </si>
  <si>
    <t>Lease Expense</t>
  </si>
  <si>
    <t>LEASE TERM (MONTHS)</t>
  </si>
  <si>
    <t>Lease Liability</t>
  </si>
  <si>
    <t>END DATE</t>
  </si>
  <si>
    <t>ROU - Accum. Amort.</t>
  </si>
  <si>
    <t>INCREMENTAL BORROWING RATE %</t>
  </si>
  <si>
    <t>--&gt; Note D</t>
  </si>
  <si>
    <t>Cash</t>
  </si>
  <si>
    <t>PREPAID LEASE PAYMENT</t>
  </si>
  <si>
    <t>INITIAL DIRECT COSTS</t>
  </si>
  <si>
    <t>LEASE INCENTIVES</t>
  </si>
  <si>
    <t>|--Procedure 1 --|</t>
  </si>
  <si>
    <t>|--Procedure 2 --|</t>
  </si>
  <si>
    <t>|--Procedure 5 --|</t>
  </si>
  <si>
    <t>|----------- Rx -----------|</t>
  </si>
  <si>
    <t>|--Procedure 3 --|</t>
  </si>
  <si>
    <t>|--Procedure 4 --|</t>
  </si>
  <si>
    <t>|---- Rx ----|</t>
  </si>
  <si>
    <t>Transaction Type</t>
  </si>
  <si>
    <t>Period Number</t>
  </si>
  <si>
    <t>Period Start Date</t>
  </si>
  <si>
    <t>Lease Payment</t>
  </si>
  <si>
    <t>Interest Accretion</t>
  </si>
  <si>
    <t>Allocated to Principal</t>
  </si>
  <si>
    <t>Lease Liability Balance</t>
  </si>
  <si>
    <t>ROU Asset Adjustment</t>
  </si>
  <si>
    <t>ROU Asset Balance</t>
  </si>
  <si>
    <t>Net Balance</t>
  </si>
  <si>
    <t>Initial Balance Entry</t>
  </si>
  <si>
    <t>Amortization Entry</t>
  </si>
  <si>
    <t>--&gt; Note A</t>
  </si>
  <si>
    <t>Note A ---------------------------------------------------------------------------|</t>
  </si>
  <si>
    <t>Purchase Price</t>
  </si>
  <si>
    <t>% Downpayment</t>
  </si>
  <si>
    <t>Interest Expense</t>
  </si>
  <si>
    <t>Useful life</t>
  </si>
  <si>
    <t>Depreciation Expense</t>
  </si>
  <si>
    <t>Annual Percentage Rate</t>
  </si>
  <si>
    <t>Note Payable</t>
  </si>
  <si>
    <t>Monthly Loan Payment</t>
  </si>
  <si>
    <t>Accumulated Depreciation</t>
  </si>
  <si>
    <t>Loan Payment</t>
  </si>
  <si>
    <t>Loan Balance</t>
  </si>
  <si>
    <t>Net Asset Balance</t>
  </si>
  <si>
    <t>Income Statement Impact</t>
  </si>
  <si>
    <t>Lease</t>
  </si>
  <si>
    <t>Buy</t>
  </si>
  <si>
    <t>EBITDA</t>
  </si>
  <si>
    <t>Net Income</t>
  </si>
  <si>
    <t>Balance Sheet Impact</t>
  </si>
  <si>
    <t>Lease Liability / Note Payable</t>
  </si>
  <si>
    <t>ROU Asset, net / Fixed Asset, net</t>
  </si>
  <si>
    <t>INITIAL PAYMENT AMOUNT</t>
  </si>
  <si>
    <t>Please see ASC 840 Tab</t>
  </si>
  <si>
    <t>Missing Liability</t>
  </si>
  <si>
    <t>Initial Balance</t>
  </si>
  <si>
    <t>Amortization</t>
  </si>
  <si>
    <t>In Arrears (0) or Advance (2,000)</t>
  </si>
  <si>
    <t>Payment</t>
  </si>
  <si>
    <t>Amortization Expense</t>
  </si>
  <si>
    <t>LA0022 Sprinter Van</t>
  </si>
  <si>
    <t>Deferred Rent Calculation</t>
  </si>
  <si>
    <t>LA0002</t>
  </si>
  <si>
    <t>Rent Escalations</t>
  </si>
  <si>
    <t>Amount</t>
  </si>
  <si>
    <t>Step 1: Make sure all rent escallations are happening when they are supposed to</t>
  </si>
  <si>
    <t>Step 2: Calculate the Lease Expense (Total Payments/total Term)</t>
  </si>
  <si>
    <t>Commencement Date</t>
  </si>
  <si>
    <t>Before Ammendment</t>
  </si>
  <si>
    <t>End Date</t>
  </si>
  <si>
    <t>Lease Term</t>
  </si>
  <si>
    <t>Step 3: Calculate amount allocated to deferred rent each month</t>
  </si>
  <si>
    <t>Initial Lease Payment</t>
  </si>
  <si>
    <t>Step 4: calculate the deferred rent</t>
  </si>
  <si>
    <t>IBR</t>
  </si>
  <si>
    <r>
      <t xml:space="preserve">Step 5: Repeat steps for any </t>
    </r>
    <r>
      <rPr>
        <b/>
        <u/>
        <sz val="8"/>
        <rFont val="Arial"/>
        <family val="2"/>
      </rPr>
      <t>ammendments</t>
    </r>
  </si>
  <si>
    <t>After Ammendment</t>
  </si>
  <si>
    <t>Step 6: Check with the "Net Balance" of all operating Leases in NetLease</t>
  </si>
  <si>
    <t>Internal ID</t>
  </si>
  <si>
    <t>ID</t>
  </si>
  <si>
    <t>Lease Classification</t>
  </si>
  <si>
    <t>Lease Expense/Income (ST/LV/Sublease)</t>
  </si>
  <si>
    <t>Allocated To Deferred</t>
  </si>
  <si>
    <t xml:space="preserve">Deferred Rent Balance </t>
  </si>
  <si>
    <t>Right of Use Asset Net Balance (Posting)</t>
  </si>
  <si>
    <t>Lease Liability Balance (Posting)</t>
  </si>
  <si>
    <t>Allocated to Interest (Financing)</t>
  </si>
  <si>
    <t>Amortization Amount (Financing)</t>
  </si>
  <si>
    <t>Lease Expense (Operating)</t>
  </si>
  <si>
    <t>LSE29553</t>
  </si>
  <si>
    <t>Operating</t>
  </si>
  <si>
    <t>LSE29552</t>
  </si>
  <si>
    <t>LSE29554</t>
  </si>
  <si>
    <t>LSE29556</t>
  </si>
  <si>
    <t>LSE29550</t>
  </si>
  <si>
    <t>LSE29551</t>
  </si>
  <si>
    <t>LSE29616</t>
  </si>
  <si>
    <t>Modification</t>
  </si>
  <si>
    <t>LSE29555</t>
  </si>
  <si>
    <t>LSE29557</t>
  </si>
  <si>
    <t>LSE29560</t>
  </si>
  <si>
    <t>LSE29561</t>
  </si>
  <si>
    <t>LSE29562</t>
  </si>
  <si>
    <t>LSE29563</t>
  </si>
  <si>
    <t>LSE29564</t>
  </si>
  <si>
    <t>LSE29565</t>
  </si>
  <si>
    <t>LSE29566</t>
  </si>
  <si>
    <t>LSE29567</t>
  </si>
  <si>
    <t>LSE29558</t>
  </si>
  <si>
    <t>LSE29559</t>
  </si>
  <si>
    <t>LSE29568</t>
  </si>
  <si>
    <t>LSE29569</t>
  </si>
  <si>
    <t>LSE29572</t>
  </si>
  <si>
    <t>LSE29573</t>
  </si>
  <si>
    <t>LSE29574</t>
  </si>
  <si>
    <t>LSE29575</t>
  </si>
  <si>
    <t>LSE29576</t>
  </si>
  <si>
    <t>LSE29577</t>
  </si>
  <si>
    <t>LSE29578</t>
  </si>
  <si>
    <t>LSE29579</t>
  </si>
  <si>
    <t>LSE29571</t>
  </si>
  <si>
    <t>LSE29570</t>
  </si>
  <si>
    <t>LSE29580</t>
  </si>
  <si>
    <t>LSE29581</t>
  </si>
  <si>
    <t>LSE29584</t>
  </si>
  <si>
    <t>LSE29585</t>
  </si>
  <si>
    <t>LSE29586</t>
  </si>
  <si>
    <t>LSE29587</t>
  </si>
  <si>
    <t>LSE29588</t>
  </si>
  <si>
    <t>LSE29589</t>
  </si>
  <si>
    <t>LSE29590</t>
  </si>
  <si>
    <t>LSE29591</t>
  </si>
  <si>
    <t>LSE29582</t>
  </si>
  <si>
    <t>LSE29583</t>
  </si>
  <si>
    <t>LSE29592</t>
  </si>
  <si>
    <t>LSE29593</t>
  </si>
  <si>
    <t>LSE29596</t>
  </si>
  <si>
    <t>LSE29597</t>
  </si>
  <si>
    <t>LSE29598</t>
  </si>
  <si>
    <t>LSE29599</t>
  </si>
  <si>
    <t>LSE29600</t>
  </si>
  <si>
    <t>LSE29601</t>
  </si>
  <si>
    <t>LSE29602</t>
  </si>
  <si>
    <t>LSE29603</t>
  </si>
  <si>
    <t>LSE29594</t>
  </si>
  <si>
    <t>LSE29595</t>
  </si>
  <si>
    <t>LSE29604</t>
  </si>
  <si>
    <t>LSE29605</t>
  </si>
  <si>
    <t>LSE29608</t>
  </si>
  <si>
    <t>LSE29609</t>
  </si>
  <si>
    <t>LSE29610</t>
  </si>
  <si>
    <t>LSE29611</t>
  </si>
  <si>
    <t>LSE29612</t>
  </si>
  <si>
    <t>LSE29613</t>
  </si>
  <si>
    <t>LSE29614</t>
  </si>
  <si>
    <t>LSE29615</t>
  </si>
  <si>
    <t>LSE29606</t>
  </si>
  <si>
    <t>LSE29607</t>
  </si>
  <si>
    <t>LSE20531</t>
  </si>
  <si>
    <t>LSE20532</t>
  </si>
  <si>
    <t>LSE20535</t>
  </si>
  <si>
    <t>LSE20536</t>
  </si>
  <si>
    <t>LSE20537</t>
  </si>
  <si>
    <t>LSE20538</t>
  </si>
  <si>
    <t>LSE20539</t>
  </si>
  <si>
    <t>LSE20540</t>
  </si>
  <si>
    <t>LSE20541</t>
  </si>
  <si>
    <t>LSE20542</t>
  </si>
  <si>
    <t>LSE20533</t>
  </si>
  <si>
    <t>LSE20534</t>
  </si>
  <si>
    <t>LSE20543</t>
  </si>
  <si>
    <t>LSE20544</t>
  </si>
  <si>
    <t>LSE20547</t>
  </si>
  <si>
    <t>LSE20548</t>
  </si>
  <si>
    <t>LSE20549</t>
  </si>
  <si>
    <t>LSE20550</t>
  </si>
  <si>
    <t>LSE20551</t>
  </si>
  <si>
    <t>LSE20552</t>
  </si>
  <si>
    <t>LSE20553</t>
  </si>
  <si>
    <t>LSE20554</t>
  </si>
  <si>
    <t>LSE20545</t>
  </si>
  <si>
    <t>LSE20546</t>
  </si>
  <si>
    <t>LSE20555</t>
  </si>
  <si>
    <t>LSE20556</t>
  </si>
  <si>
    <t>LSE20559</t>
  </si>
  <si>
    <t>LSE20560</t>
  </si>
  <si>
    <t>LSE20561</t>
  </si>
  <si>
    <t>LSE20562</t>
  </si>
  <si>
    <t>LSE20564</t>
  </si>
  <si>
    <t>LSE20563</t>
  </si>
  <si>
    <t>LSE20565</t>
  </si>
  <si>
    <t>LSE20566</t>
  </si>
  <si>
    <t>LSE20557</t>
  </si>
  <si>
    <t>LSE20558</t>
  </si>
  <si>
    <t>LSE20567</t>
  </si>
  <si>
    <t>LSE20568</t>
  </si>
  <si>
    <t>LSE20571</t>
  </si>
  <si>
    <t>LSE20572</t>
  </si>
  <si>
    <t>LSE20573</t>
  </si>
  <si>
    <t>LSE20574</t>
  </si>
  <si>
    <t>LSE20575</t>
  </si>
  <si>
    <t>LSE20576</t>
  </si>
  <si>
    <t>LSE20577</t>
  </si>
  <si>
    <t>LSE20578</t>
  </si>
  <si>
    <t>LSE20569</t>
  </si>
  <si>
    <t>LSE20570</t>
  </si>
  <si>
    <t>LSE20579</t>
  </si>
  <si>
    <t>LSE20580</t>
  </si>
  <si>
    <t>LSE20581</t>
  </si>
  <si>
    <t>LSE20582</t>
  </si>
  <si>
    <t>LSE20583</t>
  </si>
  <si>
    <t>LSE20584</t>
  </si>
  <si>
    <t>LSE20585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</si>
</sst>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_);_(&quot;$&quot;* \(#,##0.00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8"/>
      <name val="Arial"/>
      <family val="2"/>
    </font>
    <font>
      <i/>
      <sz val="11"/>
      <color theme="1"/>
      <name val="Calibri"/>
      <family val="2"/>
      <scheme val="minor"/>
    </font>
    <font>
      <sz val="8"/>
      <name val="Arial"/>
    </font>
    <font>
      <b/>
      <u/>
      <sz val="8"/>
      <name val="Arial"/>
      <family val="2"/>
    </font>
    <font>
      <b/>
      <sz val="7"/>
      <name val="Arial"/>
      <family val="2"/>
    </font>
    <font>
      <sz val="8"/>
      <color indexed="8"/>
      <name val="Verdana"/>
      <family val="2"/>
    </font>
    <font>
      <b/>
      <sz val="10"/>
      <name val="Calibri"/>
      <family val="2"/>
      <scheme val="minor"/>
    </font>
    <font>
      <sz val="11"/>
      <color rgb="FFFF0000"/>
      <name val="Calibri"/>
      <family val="2"/>
      <scheme val="minor"/>
    </font>
    <font>
      <sz val="11"/>
      <color rgb="FF0000FF"/>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D0D0D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cellStyleXfs>
  <cellXfs count="96">
    <xf numFmtId="0" fontId="0" fillId="0" borderId="0" xfId="0"/>
    <xf numFmtId="0" fontId="1" fillId="2" borderId="0" xfId="4" applyFill="1"/>
    <xf numFmtId="0" fontId="5" fillId="2" borderId="0" xfId="4" applyFont="1" applyFill="1"/>
    <xf numFmtId="164" fontId="5" fillId="2" borderId="0" xfId="4" applyNumberFormat="1" applyFont="1" applyFill="1"/>
    <xf numFmtId="0" fontId="1" fillId="2" borderId="4" xfId="4" applyFill="1" applyBorder="1"/>
    <xf numFmtId="164" fontId="0" fillId="2" borderId="0" xfId="5" applyNumberFormat="1" applyFont="1" applyFill="1" applyBorder="1"/>
    <xf numFmtId="164" fontId="0" fillId="2" borderId="5" xfId="5" applyNumberFormat="1" applyFont="1" applyFill="1" applyBorder="1"/>
    <xf numFmtId="0" fontId="1" fillId="2" borderId="6" xfId="4" applyFill="1" applyBorder="1"/>
    <xf numFmtId="164" fontId="0" fillId="2" borderId="7" xfId="5" applyNumberFormat="1" applyFont="1" applyFill="1" applyBorder="1"/>
    <xf numFmtId="164" fontId="0" fillId="2" borderId="8" xfId="5" applyNumberFormat="1" applyFont="1" applyFill="1" applyBorder="1"/>
    <xf numFmtId="164" fontId="0" fillId="2" borderId="0" xfId="5" applyNumberFormat="1" applyFont="1" applyFill="1"/>
    <xf numFmtId="14" fontId="0" fillId="0" borderId="0" xfId="0" applyNumberFormat="1"/>
    <xf numFmtId="43" fontId="0" fillId="0" borderId="0" xfId="1" applyFont="1" applyFill="1" applyBorder="1"/>
    <xf numFmtId="0" fontId="3" fillId="0" borderId="0" xfId="0" applyFont="1" applyAlignment="1">
      <alignment vertical="center" wrapText="1"/>
    </xf>
    <xf numFmtId="165" fontId="0" fillId="0" borderId="0" xfId="2" applyNumberFormat="1" applyFont="1" applyFill="1" applyBorder="1"/>
    <xf numFmtId="0" fontId="0" fillId="0" borderId="0" xfId="0" applyAlignment="1">
      <alignment horizontal="left" indent="2"/>
    </xf>
    <xf numFmtId="4" fontId="0" fillId="0" borderId="0" xfId="0" applyNumberFormat="1"/>
    <xf numFmtId="10" fontId="0" fillId="0" borderId="0" xfId="0" applyNumberFormat="1"/>
    <xf numFmtId="3" fontId="0" fillId="0" borderId="0" xfId="0" applyNumberFormat="1" applyAlignment="1">
      <alignment horizontal="right"/>
    </xf>
    <xf numFmtId="165" fontId="0" fillId="0" borderId="0" xfId="0" applyNumberFormat="1"/>
    <xf numFmtId="0" fontId="0" fillId="0" borderId="0" xfId="0" applyAlignment="1">
      <alignment horizontal="left"/>
    </xf>
    <xf numFmtId="43" fontId="0" fillId="0" borderId="0" xfId="1" applyFont="1"/>
    <xf numFmtId="164" fontId="0" fillId="0" borderId="0" xfId="1" applyNumberFormat="1" applyFont="1"/>
    <xf numFmtId="164" fontId="0" fillId="0" borderId="0" xfId="1" applyNumberFormat="1" applyFont="1" applyFill="1"/>
    <xf numFmtId="0" fontId="6" fillId="0" borderId="0" xfId="6"/>
    <xf numFmtId="0" fontId="4" fillId="3" borderId="0" xfId="6" applyFont="1" applyFill="1"/>
    <xf numFmtId="0" fontId="4" fillId="4" borderId="0" xfId="6" applyFont="1" applyFill="1"/>
    <xf numFmtId="164" fontId="0" fillId="4" borderId="0" xfId="1" applyNumberFormat="1" applyFont="1" applyFill="1"/>
    <xf numFmtId="0" fontId="4" fillId="5" borderId="0" xfId="6" applyFont="1" applyFill="1"/>
    <xf numFmtId="0" fontId="4" fillId="6" borderId="0" xfId="6" applyFont="1" applyFill="1"/>
    <xf numFmtId="0" fontId="4" fillId="7" borderId="0" xfId="6" applyFont="1" applyFill="1"/>
    <xf numFmtId="43" fontId="4" fillId="7" borderId="0" xfId="1" applyFont="1" applyFill="1"/>
    <xf numFmtId="0" fontId="4" fillId="0" borderId="0" xfId="6" applyFont="1"/>
    <xf numFmtId="0" fontId="4" fillId="0" borderId="0" xfId="6" applyFont="1" applyAlignment="1">
      <alignment horizontal="right"/>
    </xf>
    <xf numFmtId="14" fontId="6" fillId="0" borderId="0" xfId="6" applyNumberFormat="1"/>
    <xf numFmtId="9" fontId="0" fillId="0" borderId="0" xfId="3" applyFont="1"/>
    <xf numFmtId="0" fontId="8" fillId="8" borderId="0" xfId="6" applyFont="1" applyFill="1" applyAlignment="1">
      <alignment horizontal="center"/>
    </xf>
    <xf numFmtId="0" fontId="8" fillId="3" borderId="0" xfId="6" applyFont="1" applyFill="1" applyAlignment="1">
      <alignment horizontal="center"/>
    </xf>
    <xf numFmtId="0" fontId="8" fillId="5" borderId="0" xfId="6" applyFont="1" applyFill="1" applyAlignment="1">
      <alignment horizontal="center"/>
    </xf>
    <xf numFmtId="0" fontId="8" fillId="6" borderId="0" xfId="6" applyFont="1" applyFill="1" applyAlignment="1">
      <alignment horizontal="center"/>
    </xf>
    <xf numFmtId="40" fontId="9" fillId="0" borderId="0" xfId="6" applyNumberFormat="1" applyFont="1"/>
    <xf numFmtId="40" fontId="9" fillId="4" borderId="0" xfId="6" applyNumberFormat="1" applyFont="1" applyFill="1"/>
    <xf numFmtId="40" fontId="9" fillId="7" borderId="0" xfId="6" applyNumberFormat="1" applyFont="1" applyFill="1"/>
    <xf numFmtId="0" fontId="0" fillId="3" borderId="0" xfId="0" applyFill="1"/>
    <xf numFmtId="14" fontId="0" fillId="3" borderId="0" xfId="0" applyNumberFormat="1" applyFill="1"/>
    <xf numFmtId="164" fontId="0" fillId="0" borderId="0" xfId="0" applyNumberFormat="1" applyAlignment="1">
      <alignment horizontal="left"/>
    </xf>
    <xf numFmtId="166" fontId="0" fillId="0" borderId="0" xfId="2" applyNumberFormat="1" applyFont="1" applyFill="1" applyBorder="1"/>
    <xf numFmtId="164" fontId="0" fillId="0" borderId="0" xfId="1" applyNumberFormat="1" applyFont="1" applyAlignment="1">
      <alignment horizontal="left"/>
    </xf>
    <xf numFmtId="164" fontId="0" fillId="3" borderId="0" xfId="1" applyNumberFormat="1" applyFont="1" applyFill="1"/>
    <xf numFmtId="164" fontId="0" fillId="9" borderId="0" xfId="1" applyNumberFormat="1" applyFont="1" applyFill="1"/>
    <xf numFmtId="0" fontId="2" fillId="10" borderId="0" xfId="0" applyFont="1" applyFill="1"/>
    <xf numFmtId="0" fontId="0" fillId="0" borderId="0" xfId="0" applyAlignment="1">
      <alignment horizontal="right"/>
    </xf>
    <xf numFmtId="0" fontId="2" fillId="0" borderId="0" xfId="0" applyFont="1"/>
    <xf numFmtId="43" fontId="0" fillId="0" borderId="0" xfId="1" applyFont="1" applyFill="1" applyAlignment="1">
      <alignment horizontal="right"/>
    </xf>
    <xf numFmtId="0" fontId="2" fillId="10" borderId="1" xfId="0" applyFont="1" applyFill="1" applyBorder="1"/>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0" borderId="4" xfId="0" applyFont="1" applyBorder="1"/>
    <xf numFmtId="164" fontId="0" fillId="0" borderId="0" xfId="0" applyNumberFormat="1"/>
    <xf numFmtId="0" fontId="0" fillId="0" borderId="5" xfId="0" applyBorder="1"/>
    <xf numFmtId="0" fontId="2" fillId="0" borderId="4" xfId="0" applyFont="1" applyBorder="1" applyAlignment="1">
      <alignment horizontal="left" indent="1"/>
    </xf>
    <xf numFmtId="164" fontId="0" fillId="0" borderId="5" xfId="0" applyNumberFormat="1" applyBorder="1"/>
    <xf numFmtId="0" fontId="2" fillId="0" borderId="6" xfId="0" applyFont="1" applyBorder="1" applyAlignment="1">
      <alignment horizontal="left" indent="1"/>
    </xf>
    <xf numFmtId="0" fontId="0" fillId="0" borderId="7" xfId="0" applyBorder="1"/>
    <xf numFmtId="164" fontId="0" fillId="0" borderId="8" xfId="0" applyNumberFormat="1" applyBorder="1"/>
    <xf numFmtId="0" fontId="2" fillId="0" borderId="4" xfId="0" applyFont="1" applyBorder="1" applyAlignment="1">
      <alignment horizontal="left"/>
    </xf>
    <xf numFmtId="0" fontId="2" fillId="0" borderId="0" xfId="0" applyFont="1" applyAlignment="1">
      <alignment horizontal="left" indent="1"/>
    </xf>
    <xf numFmtId="0" fontId="2" fillId="5" borderId="11" xfId="0" applyFont="1" applyFill="1" applyBorder="1" applyAlignment="1">
      <alignment horizontal="centerContinuous"/>
    </xf>
    <xf numFmtId="0" fontId="12" fillId="0" borderId="0" xfId="0" applyFont="1" applyAlignment="1">
      <alignment horizontal="center"/>
    </xf>
    <xf numFmtId="0" fontId="12" fillId="0" borderId="0" xfId="0" applyFont="1" applyAlignment="1">
      <alignment horizontal="left"/>
    </xf>
    <xf numFmtId="0" fontId="2" fillId="10" borderId="0" xfId="0" applyFont="1" applyFill="1" applyAlignment="1">
      <alignment horizontal="center"/>
    </xf>
    <xf numFmtId="0" fontId="0" fillId="0" borderId="0" xfId="0" applyAlignment="1">
      <alignment horizontal="center"/>
    </xf>
    <xf numFmtId="0" fontId="12" fillId="0" borderId="0" xfId="0" quotePrefix="1" applyFont="1" applyAlignment="1">
      <alignment horizontal="left"/>
    </xf>
    <xf numFmtId="43" fontId="0" fillId="0" borderId="0" xfId="0" applyNumberFormat="1"/>
    <xf numFmtId="0" fontId="11" fillId="0" borderId="0" xfId="0" applyFont="1" applyAlignment="1">
      <alignment horizontal="center"/>
    </xf>
    <xf numFmtId="0" fontId="2" fillId="10" borderId="9" xfId="4" applyFont="1" applyFill="1" applyBorder="1"/>
    <xf numFmtId="164" fontId="10" fillId="10" borderId="12" xfId="5" applyNumberFormat="1" applyFont="1" applyFill="1" applyBorder="1"/>
    <xf numFmtId="164" fontId="10" fillId="10" borderId="10" xfId="5" applyNumberFormat="1" applyFont="1" applyFill="1" applyBorder="1"/>
    <xf numFmtId="164" fontId="10" fillId="2" borderId="0" xfId="5" applyNumberFormat="1" applyFont="1" applyFill="1" applyBorder="1"/>
    <xf numFmtId="164" fontId="12" fillId="2" borderId="0" xfId="5" quotePrefix="1" applyNumberFormat="1" applyFont="1" applyFill="1" applyBorder="1"/>
    <xf numFmtId="0" fontId="12" fillId="2" borderId="0" xfId="0" applyFont="1" applyFill="1" applyAlignment="1">
      <alignment horizontal="left"/>
    </xf>
    <xf numFmtId="0" fontId="0" fillId="11" borderId="0" xfId="0" applyFill="1"/>
    <xf numFmtId="0" fontId="0" fillId="12" borderId="0" xfId="0" applyFill="1"/>
    <xf numFmtId="14" fontId="0" fillId="12" borderId="0" xfId="0" applyNumberFormat="1" applyFill="1"/>
    <xf numFmtId="164" fontId="0" fillId="12" borderId="0" xfId="1" applyNumberFormat="1" applyFont="1" applyFill="1"/>
    <xf numFmtId="43" fontId="0" fillId="0" borderId="0" xfId="1" applyFont="1" applyAlignment="1">
      <alignment horizontal="right"/>
    </xf>
    <xf numFmtId="0" fontId="2" fillId="0" borderId="0" xfId="0" applyFont="1" applyAlignment="1">
      <alignment horizontal="center"/>
    </xf>
    <xf numFmtId="0" fontId="2" fillId="10" borderId="0" xfId="0" applyFont="1" applyFill="1" applyAlignment="1">
      <alignment horizontal="right"/>
    </xf>
    <xf numFmtId="0" fontId="2" fillId="10" borderId="0" xfId="0" applyFont="1" applyFill="1" applyAlignment="1">
      <alignment horizontal="left"/>
    </xf>
    <xf numFmtId="0" fontId="2" fillId="2" borderId="4" xfId="4" applyFont="1" applyFill="1" applyBorder="1"/>
    <xf numFmtId="43" fontId="0" fillId="2" borderId="0" xfId="1" applyFont="1" applyFill="1" applyBorder="1"/>
    <xf numFmtId="43" fontId="0" fillId="2" borderId="5" xfId="1" applyFont="1" applyFill="1" applyBorder="1"/>
    <xf numFmtId="43" fontId="2" fillId="2" borderId="14" xfId="1" applyFont="1" applyFill="1" applyBorder="1"/>
    <xf numFmtId="43" fontId="2" fillId="2" borderId="13" xfId="1" applyFont="1" applyFill="1" applyBorder="1"/>
    <xf numFmtId="164" fontId="0" fillId="12" borderId="0" xfId="1" applyNumberFormat="1" applyFont="1" applyFill="1" applyAlignment="1">
      <alignment horizontal="left"/>
    </xf>
    <xf numFmtId="8" fontId="0" fillId="0" borderId="0" xfId="1" quotePrefix="1" applyNumberFormat="1" applyFont="1"/>
  </cellXfs>
  <cellStyles count="7">
    <cellStyle name="Comma" xfId="1" builtinId="3"/>
    <cellStyle name="Comma 2" xfId="5" xr:uid="{5A4FD363-156E-4A61-91C6-FE76F78B5F00}"/>
    <cellStyle name="Currency" xfId="2" builtinId="4"/>
    <cellStyle name="Normal" xfId="0" builtinId="0"/>
    <cellStyle name="Normal 2" xfId="4" xr:uid="{689135D2-263E-4A12-81A6-2C27EA75469F}"/>
    <cellStyle name="Normal 3" xfId="6" xr:uid="{B46F204E-E9AB-4BDB-B34B-4B68B2B6A51A}"/>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ubs.la/Q01mq5V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485775</xdr:colOff>
      <xdr:row>38</xdr:row>
      <xdr:rowOff>180975</xdr:rowOff>
    </xdr:to>
    <xdr:pic>
      <xdr:nvPicPr>
        <xdr:cNvPr id="4" name="Picture 1">
          <a:hlinkClick xmlns:r="http://schemas.openxmlformats.org/officeDocument/2006/relationships" r:id="rId1"/>
          <a:extLst>
            <a:ext uri="{FF2B5EF4-FFF2-40B4-BE49-F238E27FC236}">
              <a16:creationId xmlns:a16="http://schemas.microsoft.com/office/drawing/2014/main" id="{7A41ADFB-F740-DAF2-C970-DDA0647AC3A8}"/>
            </a:ext>
          </a:extLst>
        </xdr:cNvPr>
        <xdr:cNvPicPr>
          <a:picLocks noChangeAspect="1"/>
        </xdr:cNvPicPr>
      </xdr:nvPicPr>
      <xdr:blipFill>
        <a:blip xmlns:r="http://schemas.openxmlformats.org/officeDocument/2006/relationships" r:embed="rId2"/>
        <a:stretch>
          <a:fillRect/>
        </a:stretch>
      </xdr:blipFill>
      <xdr:spPr>
        <a:xfrm>
          <a:off x="0" y="0"/>
          <a:ext cx="9629775" cy="741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14642</xdr:colOff>
      <xdr:row>3</xdr:row>
      <xdr:rowOff>48335</xdr:rowOff>
    </xdr:from>
    <xdr:to>
      <xdr:col>7</xdr:col>
      <xdr:colOff>1144083</xdr:colOff>
      <xdr:row>28</xdr:row>
      <xdr:rowOff>61736</xdr:rowOff>
    </xdr:to>
    <xdr:sp macro="" textlink="">
      <xdr:nvSpPr>
        <xdr:cNvPr id="2" name="Rectangle 1">
          <a:extLst>
            <a:ext uri="{FF2B5EF4-FFF2-40B4-BE49-F238E27FC236}">
              <a16:creationId xmlns:a16="http://schemas.microsoft.com/office/drawing/2014/main" id="{2B2DBC8F-46C1-4583-AD5D-A62C2B2C10C7}"/>
            </a:ext>
          </a:extLst>
        </xdr:cNvPr>
        <xdr:cNvSpPr/>
      </xdr:nvSpPr>
      <xdr:spPr>
        <a:xfrm>
          <a:off x="182211" y="603960"/>
          <a:ext cx="9569650" cy="4643609"/>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To</a:t>
          </a:r>
          <a:r>
            <a:rPr lang="en-US" sz="1100" baseline="0">
              <a:solidFill>
                <a:sysClr val="windowText" lastClr="000000"/>
              </a:solidFill>
              <a:effectLst/>
              <a:latin typeface="+mn-lt"/>
              <a:ea typeface="+mn-ea"/>
              <a:cs typeface="+mn-cs"/>
            </a:rPr>
            <a:t> provide understanding on the accounting impact behind an operating lease under ASC 842.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ASC 842 BACKGROUND : </a:t>
          </a: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purpose of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ASC 842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is to increase disclosure and visibility into the leasing obligations of both public and private organizations. Deferred rent often did not give substantial financial information for future obligations a company had through their lease agreements. For example, the airline industries had thousands of leases for aircrafts, but small balance sheets due to the accounting implications of the old standard. The 5 criteria above are still relevant for ASC 842 and will drive an increase or decrease in the right-of-use asset.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1) Prepaid lease payments - increase, 2) Lease Incentives - decrease, 3) Indirect Costs -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increase 4) Rent Escalations - decrease , 5) Rent Abatements or "rent free months" - decrease</a:t>
          </a: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r>
            <a:rPr lang="en-US" sz="1100" b="0" i="0" baseline="0">
              <a:solidFill>
                <a:sysClr val="windowText" lastClr="000000"/>
              </a:solidFill>
              <a:effectLst/>
              <a:latin typeface="+mn-lt"/>
              <a:ea typeface="+mn-ea"/>
              <a:cs typeface="+mn-cs"/>
            </a:rPr>
            <a:t>1) Add all future cash lease payments to the schedule below ( Column E). This includes any rent escalations or rent abatement periods. </a:t>
          </a:r>
          <a:r>
            <a:rPr lang="en-US" sz="1100" b="0" i="1" baseline="0">
              <a:solidFill>
                <a:sysClr val="windowText" lastClr="000000"/>
              </a:solidFill>
              <a:effectLst/>
              <a:latin typeface="+mn-lt"/>
              <a:ea typeface="+mn-ea"/>
              <a:cs typeface="+mn-cs"/>
            </a:rPr>
            <a:t>- Please note this is the same calculation under ASC 840</a:t>
          </a:r>
        </a:p>
        <a:p>
          <a:r>
            <a:rPr lang="en-US" sz="1100" b="0" i="0" baseline="0">
              <a:solidFill>
                <a:sysClr val="windowText" lastClr="000000"/>
              </a:solidFill>
              <a:effectLst/>
              <a:latin typeface="+mn-lt"/>
              <a:ea typeface="+mn-ea"/>
              <a:cs typeface="+mn-cs"/>
            </a:rPr>
            <a:t>2) Calculate lease expense by using the sum of total lease payment over the contract of the lease (Column E + prepaid lease payments) / the total lease term (Cell C33). </a:t>
          </a:r>
          <a:r>
            <a:rPr lang="en-US" sz="1100" b="0" i="1" baseline="0">
              <a:solidFill>
                <a:sysClr val="windowText" lastClr="000000"/>
              </a:solidFill>
              <a:effectLst/>
              <a:latin typeface="+mn-lt"/>
              <a:ea typeface="+mn-ea"/>
              <a:cs typeface="+mn-cs"/>
            </a:rPr>
            <a:t>- Please note this is the same calculation under ASC 840</a:t>
          </a:r>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3) Determine the Lease liability by adding the total future cash payments of the lease, discounting them by the  monthly incremental borrowing rate to calculate the present value of the liability in the current period. </a:t>
          </a:r>
          <a:r>
            <a:rPr lang="en-US" sz="1100" b="0" i="1" baseline="0">
              <a:solidFill>
                <a:sysClr val="windowText" lastClr="000000"/>
              </a:solidFill>
              <a:effectLst/>
              <a:latin typeface="+mn-lt"/>
              <a:ea typeface="+mn-ea"/>
              <a:cs typeface="+mn-cs"/>
            </a:rPr>
            <a:t>- Formula =NPV(IBR/12, Cash Payments) Note - default payment timing is "in arrears"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4) Determine right-of-use asset amount by adding any prepaid lease payments or initial direct costs and subtracting any lease incentives.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ysClr val="windowText" lastClr="000000"/>
              </a:solidFill>
              <a:effectLst/>
              <a:latin typeface="+mn-lt"/>
              <a:ea typeface="+mn-ea"/>
              <a:cs typeface="+mn-cs"/>
            </a:rPr>
            <a:t>5) Interest accretion is determined by subtracting the total cash payment from the lease liability balance / 12 months of the year. The remaining balance is multiplied by the incremental borrowing rate to determine how much interest has been accrued during the month. Please note: Interest accretion is used to determine how much of the monthly payment will draw down the right-of-use asset and lease liability each month.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Note A:</a:t>
          </a:r>
          <a:r>
            <a:rPr lang="en-US" sz="1100" b="0" i="0" baseline="0">
              <a:solidFill>
                <a:sysClr val="windowText" lastClr="000000"/>
              </a:solidFill>
              <a:effectLst/>
              <a:latin typeface="+mn-lt"/>
              <a:ea typeface="+mn-ea"/>
              <a:cs typeface="+mn-cs"/>
            </a:rPr>
            <a:t> The monthly journal entry at 10/1/2021 under ASC 842 can be seen in the table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Note B: </a:t>
          </a:r>
          <a:r>
            <a:rPr lang="en-US" sz="1100" b="0" i="0" baseline="0">
              <a:solidFill>
                <a:sysClr val="windowText" lastClr="000000"/>
              </a:solidFill>
              <a:effectLst/>
              <a:latin typeface="+mn-lt"/>
              <a:ea typeface="+mn-ea"/>
              <a:cs typeface="+mn-cs"/>
            </a:rPr>
            <a:t>In order to determine the interest accretion and the lease liability you will need to determine the incremental borrowing rate (IBR)for each lease.  Please note: It is highly recommended to determine the IBR using both company resources and 3rd party specialist to satisfy auditor requirements. - email </a:t>
          </a:r>
          <a:r>
            <a:rPr lang="en-US" sz="1100" b="0" i="0" baseline="0">
              <a:solidFill>
                <a:srgbClr val="0000FF"/>
              </a:solidFill>
              <a:effectLst/>
              <a:latin typeface="+mn-lt"/>
              <a:ea typeface="+mn-ea"/>
              <a:cs typeface="+mn-cs"/>
            </a:rPr>
            <a:t>sales@netgain.tech </a:t>
          </a:r>
          <a:r>
            <a:rPr lang="en-US" sz="1100" b="0" i="0" baseline="0">
              <a:solidFill>
                <a:sysClr val="windowText" lastClr="000000"/>
              </a:solidFill>
              <a:effectLst/>
              <a:latin typeface="+mn-lt"/>
              <a:ea typeface="+mn-ea"/>
              <a:cs typeface="+mn-cs"/>
            </a:rPr>
            <a:t>for a free guide.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xdr:txBody>
    </xdr:sp>
    <xdr:clientData/>
  </xdr:twoCellAnchor>
  <xdr:twoCellAnchor editAs="oneCell">
    <xdr:from>
      <xdr:col>1</xdr:col>
      <xdr:colOff>143435</xdr:colOff>
      <xdr:row>0</xdr:row>
      <xdr:rowOff>0</xdr:rowOff>
    </xdr:from>
    <xdr:to>
      <xdr:col>1</xdr:col>
      <xdr:colOff>1705452</xdr:colOff>
      <xdr:row>3</xdr:row>
      <xdr:rowOff>36630</xdr:rowOff>
    </xdr:to>
    <xdr:pic>
      <xdr:nvPicPr>
        <xdr:cNvPr id="3" name="Picture 2">
          <a:extLst>
            <a:ext uri="{FF2B5EF4-FFF2-40B4-BE49-F238E27FC236}">
              <a16:creationId xmlns:a16="http://schemas.microsoft.com/office/drawing/2014/main" id="{2C8C57B3-AD3F-4C12-8F50-F150FE77AA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35" y="0"/>
          <a:ext cx="1547412" cy="574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34144</xdr:colOff>
      <xdr:row>3</xdr:row>
      <xdr:rowOff>126626</xdr:rowOff>
    </xdr:from>
    <xdr:to>
      <xdr:col>10</xdr:col>
      <xdr:colOff>30333</xdr:colOff>
      <xdr:row>12</xdr:row>
      <xdr:rowOff>173789</xdr:rowOff>
    </xdr:to>
    <xdr:sp macro="" textlink="">
      <xdr:nvSpPr>
        <xdr:cNvPr id="2" name="Rectangle 1">
          <a:extLst>
            <a:ext uri="{FF2B5EF4-FFF2-40B4-BE49-F238E27FC236}">
              <a16:creationId xmlns:a16="http://schemas.microsoft.com/office/drawing/2014/main" id="{9A812124-E592-4527-9C47-2399DA07F1A0}"/>
            </a:ext>
          </a:extLst>
        </xdr:cNvPr>
        <xdr:cNvSpPr/>
      </xdr:nvSpPr>
      <xdr:spPr>
        <a:xfrm>
          <a:off x="207933" y="688100"/>
          <a:ext cx="11860663" cy="1731584"/>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To</a:t>
          </a:r>
          <a:r>
            <a:rPr lang="en-US" sz="1100" baseline="0">
              <a:solidFill>
                <a:sysClr val="windowText" lastClr="000000"/>
              </a:solidFill>
              <a:effectLst/>
              <a:latin typeface="+mn-lt"/>
              <a:ea typeface="+mn-ea"/>
              <a:cs typeface="+mn-cs"/>
            </a:rPr>
            <a:t> provide understanding on the accounting impact behind purchasing equipment via a loan.</a:t>
          </a:r>
          <a:endParaRPr lang="en-US" sz="1100" i="1" baseline="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r>
            <a:rPr lang="en-US" sz="1100" b="0" i="0" baseline="0">
              <a:solidFill>
                <a:sysClr val="windowText" lastClr="000000"/>
              </a:solidFill>
              <a:effectLst/>
              <a:latin typeface="+mn-lt"/>
              <a:ea typeface="+mn-ea"/>
              <a:cs typeface="+mn-cs"/>
            </a:rPr>
            <a:t>1) Loan payments have been calculated using the =PMT function, pulling from the APR/12, the useful life for the number of periods, and the PV of the loan. </a:t>
          </a:r>
        </a:p>
        <a:p>
          <a:r>
            <a:rPr lang="en-US" sz="1100" b="0" i="0" baseline="0">
              <a:solidFill>
                <a:sysClr val="windowText" lastClr="000000"/>
              </a:solidFill>
              <a:effectLst/>
              <a:latin typeface="+mn-lt"/>
              <a:ea typeface="+mn-ea"/>
              <a:cs typeface="+mn-cs"/>
            </a:rPr>
            <a:t>2) Calculate interest expense by using the prior period loan balance (Column F) multiplied by the APR (Cell C19) / 12. Note - default payment timing is "in arrears."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3) Principal allocation is calculated as the difference between the loan payment (Column E) and interest expense (Column H)</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4) The loan balance is calculated by the sum of the previous month loan balance and the current month interest expense, less the current month loan payment.</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Note A:</a:t>
          </a:r>
          <a:r>
            <a:rPr lang="en-US" sz="1100" b="0" i="0" baseline="0">
              <a:solidFill>
                <a:sysClr val="windowText" lastClr="000000"/>
              </a:solidFill>
              <a:effectLst/>
              <a:latin typeface="+mn-lt"/>
              <a:ea typeface="+mn-ea"/>
              <a:cs typeface="+mn-cs"/>
            </a:rPr>
            <a:t> The monthly journal entry at 10/1/2021 can be seen in the table below.</a:t>
          </a:r>
        </a:p>
      </xdr:txBody>
    </xdr:sp>
    <xdr:clientData/>
  </xdr:twoCellAnchor>
  <xdr:twoCellAnchor editAs="oneCell">
    <xdr:from>
      <xdr:col>0</xdr:col>
      <xdr:colOff>517339</xdr:colOff>
      <xdr:row>0</xdr:row>
      <xdr:rowOff>35859</xdr:rowOff>
    </xdr:from>
    <xdr:to>
      <xdr:col>1</xdr:col>
      <xdr:colOff>1543902</xdr:colOff>
      <xdr:row>3</xdr:row>
      <xdr:rowOff>65504</xdr:rowOff>
    </xdr:to>
    <xdr:pic>
      <xdr:nvPicPr>
        <xdr:cNvPr id="3" name="Picture 2">
          <a:extLst>
            <a:ext uri="{FF2B5EF4-FFF2-40B4-BE49-F238E27FC236}">
              <a16:creationId xmlns:a16="http://schemas.microsoft.com/office/drawing/2014/main" id="{7F782AF2-3041-4F40-A654-29F18A090F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339" y="35859"/>
          <a:ext cx="1547412" cy="5618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10532</xdr:colOff>
      <xdr:row>3</xdr:row>
      <xdr:rowOff>44826</xdr:rowOff>
    </xdr:from>
    <xdr:to>
      <xdr:col>9</xdr:col>
      <xdr:colOff>456229</xdr:colOff>
      <xdr:row>12</xdr:row>
      <xdr:rowOff>57729</xdr:rowOff>
    </xdr:to>
    <xdr:sp macro="" textlink="">
      <xdr:nvSpPr>
        <xdr:cNvPr id="2" name="Rectangle 1">
          <a:extLst>
            <a:ext uri="{FF2B5EF4-FFF2-40B4-BE49-F238E27FC236}">
              <a16:creationId xmlns:a16="http://schemas.microsoft.com/office/drawing/2014/main" id="{CCB2ADEA-C0EB-4F62-A501-38CE8105FC32}"/>
            </a:ext>
          </a:extLst>
        </xdr:cNvPr>
        <xdr:cNvSpPr/>
      </xdr:nvSpPr>
      <xdr:spPr>
        <a:xfrm>
          <a:off x="154850" y="593235"/>
          <a:ext cx="10201606" cy="1658130"/>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To understand the difference</a:t>
          </a:r>
          <a:r>
            <a:rPr lang="en-US" sz="1100" baseline="0">
              <a:solidFill>
                <a:sysClr val="windowText" lastClr="000000"/>
              </a:solidFill>
              <a:effectLst/>
              <a:latin typeface="+mn-lt"/>
              <a:ea typeface="+mn-ea"/>
              <a:cs typeface="+mn-cs"/>
            </a:rPr>
            <a:t> in financial statement impact between an operating lease vs. purchasing equipment with a loan</a:t>
          </a: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CONCLUSION:</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If a company should choose to lease their equipment under an operating lease, they will see the net income effect will be largely similar each year, although the lease expense will decrease EBITDA. When purchasing equipment with a loan, the expense will be allocated to interest and depreciation, which falls below the EBITDA line.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The balance sheet impact will vary between these two alternatives. Operating leases will tend to have lower asset and liability balances as the lease term would not be a major part of the remaining economic life of the asset.</a:t>
          </a:r>
          <a:endParaRPr lang="en-US" sz="1100" b="1" i="0" baseline="0">
            <a:solidFill>
              <a:sysClr val="windowText" lastClr="000000"/>
            </a:solidFill>
            <a:effectLst/>
            <a:latin typeface="+mn-lt"/>
            <a:ea typeface="+mn-ea"/>
            <a:cs typeface="+mn-cs"/>
          </a:endParaRPr>
        </a:p>
      </xdr:txBody>
    </xdr:sp>
    <xdr:clientData/>
  </xdr:twoCellAnchor>
  <xdr:twoCellAnchor editAs="oneCell">
    <xdr:from>
      <xdr:col>1</xdr:col>
      <xdr:colOff>1</xdr:colOff>
      <xdr:row>0</xdr:row>
      <xdr:rowOff>1</xdr:rowOff>
    </xdr:from>
    <xdr:to>
      <xdr:col>1</xdr:col>
      <xdr:colOff>1544873</xdr:colOff>
      <xdr:row>3</xdr:row>
      <xdr:rowOff>142</xdr:rowOff>
    </xdr:to>
    <xdr:pic>
      <xdr:nvPicPr>
        <xdr:cNvPr id="3" name="Picture 2">
          <a:extLst>
            <a:ext uri="{FF2B5EF4-FFF2-40B4-BE49-F238E27FC236}">
              <a16:creationId xmlns:a16="http://schemas.microsoft.com/office/drawing/2014/main" id="{5CF50A4D-C8AE-40F1-BB64-465AD3BA3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149" y="1"/>
          <a:ext cx="1537252" cy="556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F279-F445-4FD7-BAAA-C4F4E1B5F72C}">
  <dimension ref="A1"/>
  <sheetViews>
    <sheetView workbookViewId="0">
      <selection activeCell="T14" sqref="T14"/>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F476-A99E-497A-9AC4-6DAD9E757908}">
  <dimension ref="A1:N93"/>
  <sheetViews>
    <sheetView showGridLines="0" tabSelected="1" topLeftCell="A15" zoomScale="76" zoomScaleNormal="100" workbookViewId="0">
      <selection activeCell="R45" sqref="R45"/>
    </sheetView>
  </sheetViews>
  <sheetFormatPr defaultRowHeight="14.45"/>
  <cols>
    <col min="1" max="1" width="2.42578125" customWidth="1"/>
    <col min="2" max="2" width="32.140625" bestFit="1" customWidth="1"/>
    <col min="3" max="3" width="14.42578125" bestFit="1" customWidth="1"/>
    <col min="4" max="4" width="16.28515625" bestFit="1" customWidth="1"/>
    <col min="5" max="5" width="20.7109375" customWidth="1"/>
    <col min="6" max="6" width="15.85546875" customWidth="1"/>
    <col min="7" max="7" width="21.42578125" bestFit="1" customWidth="1"/>
    <col min="8" max="8" width="20.140625" bestFit="1" customWidth="1"/>
    <col min="9" max="9" width="20.5703125" bestFit="1" customWidth="1"/>
    <col min="10" max="10" width="20.85546875" bestFit="1" customWidth="1"/>
    <col min="11" max="11" width="17.42578125" bestFit="1" customWidth="1"/>
    <col min="12" max="12" width="11.42578125" bestFit="1" customWidth="1"/>
    <col min="13" max="13" width="10.7109375" customWidth="1"/>
    <col min="14" max="14" width="1.42578125" customWidth="1"/>
  </cols>
  <sheetData>
    <row r="1" spans="14:14">
      <c r="N1" s="81"/>
    </row>
    <row r="2" spans="14:14">
      <c r="N2" s="81"/>
    </row>
    <row r="3" spans="14:14">
      <c r="N3" s="81"/>
    </row>
    <row r="4" spans="14:14">
      <c r="N4" s="81"/>
    </row>
    <row r="5" spans="14:14">
      <c r="N5" s="81"/>
    </row>
    <row r="6" spans="14:14">
      <c r="N6" s="81"/>
    </row>
    <row r="7" spans="14:14">
      <c r="N7" s="81"/>
    </row>
    <row r="8" spans="14:14">
      <c r="N8" s="81"/>
    </row>
    <row r="9" spans="14:14">
      <c r="N9" s="81"/>
    </row>
    <row r="10" spans="14:14">
      <c r="N10" s="81"/>
    </row>
    <row r="11" spans="14:14">
      <c r="N11" s="81"/>
    </row>
    <row r="12" spans="14:14">
      <c r="N12" s="81"/>
    </row>
    <row r="13" spans="14:14">
      <c r="N13" s="81"/>
    </row>
    <row r="14" spans="14:14">
      <c r="N14" s="81"/>
    </row>
    <row r="15" spans="14:14">
      <c r="N15" s="81"/>
    </row>
    <row r="16" spans="14:14">
      <c r="N16" s="81"/>
    </row>
    <row r="17" spans="2:14">
      <c r="N17" s="81"/>
    </row>
    <row r="18" spans="2:14">
      <c r="N18" s="81"/>
    </row>
    <row r="19" spans="2:14">
      <c r="N19" s="81"/>
    </row>
    <row r="20" spans="2:14">
      <c r="N20" s="81"/>
    </row>
    <row r="21" spans="2:14">
      <c r="N21" s="81"/>
    </row>
    <row r="22" spans="2:14">
      <c r="N22" s="81"/>
    </row>
    <row r="23" spans="2:14">
      <c r="N23" s="81"/>
    </row>
    <row r="24" spans="2:14">
      <c r="N24" s="81"/>
    </row>
    <row r="25" spans="2:14">
      <c r="N25" s="81"/>
    </row>
    <row r="26" spans="2:14">
      <c r="N26" s="81"/>
    </row>
    <row r="27" spans="2:14">
      <c r="N27" s="81"/>
    </row>
    <row r="28" spans="2:14">
      <c r="N28" s="81"/>
    </row>
    <row r="29" spans="2:14">
      <c r="N29" s="81"/>
    </row>
    <row r="30" spans="2:14" ht="15" thickBot="1">
      <c r="E30" s="69" t="s">
        <v>0</v>
      </c>
      <c r="N30" s="81"/>
    </row>
    <row r="31" spans="2:14">
      <c r="B31" t="s">
        <v>1</v>
      </c>
      <c r="C31" s="51" t="s">
        <v>2</v>
      </c>
      <c r="E31" s="54" t="s">
        <v>3</v>
      </c>
      <c r="F31" s="55" t="s">
        <v>4</v>
      </c>
      <c r="G31" s="56" t="s">
        <v>5</v>
      </c>
      <c r="N31" s="81"/>
    </row>
    <row r="32" spans="2:14">
      <c r="B32" t="s">
        <v>6</v>
      </c>
      <c r="C32" s="11">
        <v>44136</v>
      </c>
      <c r="E32" s="57" t="s">
        <v>7</v>
      </c>
      <c r="F32" s="58">
        <f>F55</f>
        <v>1040.7347055461998</v>
      </c>
      <c r="G32" s="59"/>
      <c r="N32" s="81"/>
    </row>
    <row r="33" spans="2:14">
      <c r="B33" t="s">
        <v>8</v>
      </c>
      <c r="C33">
        <v>48</v>
      </c>
      <c r="E33" s="65" t="s">
        <v>9</v>
      </c>
      <c r="F33" s="58">
        <f>H55</f>
        <v>713.70404065418097</v>
      </c>
      <c r="G33" s="61"/>
      <c r="N33" s="81"/>
    </row>
    <row r="34" spans="2:14">
      <c r="B34" t="s">
        <v>10</v>
      </c>
      <c r="C34" s="11">
        <f>EDATE(C32,C33-1)</f>
        <v>45566</v>
      </c>
      <c r="E34" s="60" t="s">
        <v>11</v>
      </c>
      <c r="G34" s="61">
        <f>-J55</f>
        <v>922.03737398751377</v>
      </c>
      <c r="N34" s="81"/>
    </row>
    <row r="35" spans="2:14" ht="15" thickBot="1">
      <c r="B35" t="s">
        <v>12</v>
      </c>
      <c r="C35" s="17">
        <v>0.05</v>
      </c>
      <c r="D35" s="72" t="s">
        <v>13</v>
      </c>
      <c r="E35" s="62" t="s">
        <v>14</v>
      </c>
      <c r="F35" s="63"/>
      <c r="G35" s="64">
        <f>E55</f>
        <v>832.40137221286716</v>
      </c>
      <c r="N35" s="81"/>
    </row>
    <row r="36" spans="2:14">
      <c r="B36" t="s">
        <v>15</v>
      </c>
      <c r="C36" s="53">
        <v>10000</v>
      </c>
      <c r="J36" s="58"/>
      <c r="N36" s="81"/>
    </row>
    <row r="37" spans="2:14">
      <c r="B37" t="s">
        <v>16</v>
      </c>
      <c r="C37" s="53">
        <v>0</v>
      </c>
      <c r="K37" s="58"/>
      <c r="N37" s="81"/>
    </row>
    <row r="38" spans="2:14">
      <c r="B38" t="s">
        <v>17</v>
      </c>
      <c r="C38" s="53">
        <v>0</v>
      </c>
      <c r="E38" s="58"/>
      <c r="N38" s="81"/>
    </row>
    <row r="39" spans="2:14">
      <c r="E39" s="58"/>
      <c r="F39" s="73"/>
      <c r="I39" s="58"/>
      <c r="N39" s="81"/>
    </row>
    <row r="40" spans="2:14">
      <c r="H40" s="73"/>
      <c r="I40" s="58"/>
      <c r="L40" s="69"/>
      <c r="N40" s="81"/>
    </row>
    <row r="41" spans="2:14">
      <c r="E41" s="68" t="s">
        <v>18</v>
      </c>
      <c r="F41" s="68" t="s">
        <v>19</v>
      </c>
      <c r="G41" s="68" t="s">
        <v>20</v>
      </c>
      <c r="H41" s="74" t="s">
        <v>21</v>
      </c>
      <c r="I41" s="68" t="s">
        <v>22</v>
      </c>
      <c r="J41" s="74" t="s">
        <v>21</v>
      </c>
      <c r="K41" s="68" t="s">
        <v>23</v>
      </c>
      <c r="L41" s="74" t="s">
        <v>24</v>
      </c>
      <c r="N41" s="81"/>
    </row>
    <row r="42" spans="2:14" s="71" customFormat="1">
      <c r="B42" s="70" t="s">
        <v>25</v>
      </c>
      <c r="C42" s="70" t="s">
        <v>26</v>
      </c>
      <c r="D42" s="70" t="s">
        <v>27</v>
      </c>
      <c r="E42" s="70" t="s">
        <v>28</v>
      </c>
      <c r="F42" s="70" t="s">
        <v>7</v>
      </c>
      <c r="G42" s="70" t="s">
        <v>29</v>
      </c>
      <c r="H42" s="70" t="s">
        <v>30</v>
      </c>
      <c r="I42" s="70" t="s">
        <v>31</v>
      </c>
      <c r="J42" s="70" t="s">
        <v>32</v>
      </c>
      <c r="K42" s="70" t="s">
        <v>33</v>
      </c>
      <c r="L42" s="70" t="s">
        <v>34</v>
      </c>
      <c r="N42" s="81"/>
    </row>
    <row r="43" spans="2:14">
      <c r="B43" t="s">
        <v>35</v>
      </c>
      <c r="C43">
        <v>0</v>
      </c>
      <c r="D43" s="11">
        <v>44136</v>
      </c>
      <c r="E43" s="22">
        <v>0</v>
      </c>
      <c r="F43" s="47">
        <v>0</v>
      </c>
      <c r="G43" s="22">
        <v>0</v>
      </c>
      <c r="H43" s="22">
        <v>0</v>
      </c>
      <c r="I43" s="23">
        <f>NPV($C$35/12,$E44:E$91)</f>
        <v>36145.328108277667</v>
      </c>
      <c r="J43" s="23"/>
      <c r="K43" s="23">
        <f>I43+C36+C37-C38</f>
        <v>46145.328108277667</v>
      </c>
      <c r="L43" s="23">
        <f t="shared" ref="L43:L56" si="0">K43-I43</f>
        <v>10000</v>
      </c>
      <c r="N43" s="81"/>
    </row>
    <row r="44" spans="2:14">
      <c r="B44" t="s">
        <v>36</v>
      </c>
      <c r="C44">
        <v>1</v>
      </c>
      <c r="D44" s="11">
        <v>44136</v>
      </c>
      <c r="E44" s="22">
        <f>'NG.2 - Buy'!$C$20</f>
        <v>832.40137221286716</v>
      </c>
      <c r="F44" s="47">
        <f>SUM($E$43:$E$91,$L$43)/$C$33</f>
        <v>1040.7347055461998</v>
      </c>
      <c r="G44" s="22">
        <f>$I43*($C$35/12)</f>
        <v>150.60553378449026</v>
      </c>
      <c r="H44" s="22">
        <f>E44-G44</f>
        <v>681.7958384283769</v>
      </c>
      <c r="I44" s="22">
        <f>I43-E44+G44</f>
        <v>35463.532269849289</v>
      </c>
      <c r="J44" s="23">
        <f>-F44+G44</f>
        <v>-890.12917176170959</v>
      </c>
      <c r="K44" s="22">
        <f t="shared" ref="K44:K56" si="1">K43+J44</f>
        <v>45255.198936515953</v>
      </c>
      <c r="L44" s="23">
        <f t="shared" si="0"/>
        <v>9791.6666666666642</v>
      </c>
      <c r="N44" s="81"/>
    </row>
    <row r="45" spans="2:14">
      <c r="B45" t="s">
        <v>36</v>
      </c>
      <c r="C45">
        <v>2</v>
      </c>
      <c r="D45" s="11">
        <v>44166</v>
      </c>
      <c r="E45" s="22">
        <f>'NG.2 - Buy'!$C$20</f>
        <v>832.40137221286716</v>
      </c>
      <c r="F45" s="47">
        <f t="shared" ref="F45:F91" si="2">SUM($E$43:$E$91,$L$43)/$C$33</f>
        <v>1040.7347055461998</v>
      </c>
      <c r="G45" s="22">
        <f t="shared" ref="G45:G91" si="3">$I44*($C$35/12)</f>
        <v>147.76471779103869</v>
      </c>
      <c r="H45" s="22">
        <f t="shared" ref="H45:H56" si="4">E45-G45</f>
        <v>684.63665442182844</v>
      </c>
      <c r="I45" s="22">
        <f t="shared" ref="I45:I56" si="5">I44-E45+G45</f>
        <v>34778.895615427464</v>
      </c>
      <c r="J45" s="23">
        <f t="shared" ref="J45:J56" si="6">-F45+G45</f>
        <v>-892.96998775516113</v>
      </c>
      <c r="K45" s="22">
        <f t="shared" si="1"/>
        <v>44362.228948760792</v>
      </c>
      <c r="L45" s="23">
        <f t="shared" si="0"/>
        <v>9583.3333333333285</v>
      </c>
      <c r="N45" s="81"/>
    </row>
    <row r="46" spans="2:14">
      <c r="B46" t="s">
        <v>36</v>
      </c>
      <c r="C46">
        <v>3</v>
      </c>
      <c r="D46" s="11">
        <v>44197</v>
      </c>
      <c r="E46" s="22">
        <f>'NG.2 - Buy'!$C$20</f>
        <v>832.40137221286716</v>
      </c>
      <c r="F46" s="47">
        <f t="shared" si="2"/>
        <v>1040.7347055461998</v>
      </c>
      <c r="G46" s="22">
        <f t="shared" si="3"/>
        <v>144.91206506428111</v>
      </c>
      <c r="H46" s="22">
        <f t="shared" si="4"/>
        <v>687.48930714858602</v>
      </c>
      <c r="I46" s="22">
        <f t="shared" si="5"/>
        <v>34091.406308278878</v>
      </c>
      <c r="J46" s="23">
        <f t="shared" si="6"/>
        <v>-895.82264048191871</v>
      </c>
      <c r="K46" s="22">
        <f t="shared" si="1"/>
        <v>43466.406308278871</v>
      </c>
      <c r="L46" s="23">
        <f t="shared" si="0"/>
        <v>9374.9999999999927</v>
      </c>
      <c r="N46" s="81"/>
    </row>
    <row r="47" spans="2:14">
      <c r="B47" t="s">
        <v>36</v>
      </c>
      <c r="C47">
        <v>4</v>
      </c>
      <c r="D47" s="11">
        <v>44228</v>
      </c>
      <c r="E47" s="22">
        <f>'NG.2 - Buy'!$C$20</f>
        <v>832.40137221286716</v>
      </c>
      <c r="F47" s="47">
        <f t="shared" si="2"/>
        <v>1040.7347055461998</v>
      </c>
      <c r="G47" s="22">
        <f t="shared" si="3"/>
        <v>142.04752628449532</v>
      </c>
      <c r="H47" s="22">
        <f t="shared" si="4"/>
        <v>690.35384592837181</v>
      </c>
      <c r="I47" s="22">
        <f t="shared" si="5"/>
        <v>33401.052462350504</v>
      </c>
      <c r="J47" s="23">
        <f t="shared" si="6"/>
        <v>-898.6871792617045</v>
      </c>
      <c r="K47" s="22">
        <f t="shared" si="1"/>
        <v>42567.719129017169</v>
      </c>
      <c r="L47" s="23">
        <f t="shared" si="0"/>
        <v>9166.6666666666642</v>
      </c>
      <c r="N47" s="81"/>
    </row>
    <row r="48" spans="2:14">
      <c r="B48" t="s">
        <v>36</v>
      </c>
      <c r="C48">
        <v>5</v>
      </c>
      <c r="D48" s="11">
        <v>44256</v>
      </c>
      <c r="E48" s="22">
        <f>'NG.2 - Buy'!$C$20</f>
        <v>832.40137221286716</v>
      </c>
      <c r="F48" s="47">
        <f t="shared" si="2"/>
        <v>1040.7347055461998</v>
      </c>
      <c r="G48" s="22">
        <f t="shared" si="3"/>
        <v>139.17105192646042</v>
      </c>
      <c r="H48" s="22">
        <f t="shared" si="4"/>
        <v>693.23032028640671</v>
      </c>
      <c r="I48" s="22">
        <f t="shared" si="5"/>
        <v>32707.822142064098</v>
      </c>
      <c r="J48" s="23">
        <f t="shared" si="6"/>
        <v>-901.5636536197394</v>
      </c>
      <c r="K48" s="22">
        <f t="shared" si="1"/>
        <v>41666.155475397427</v>
      </c>
      <c r="L48" s="23">
        <f t="shared" si="0"/>
        <v>8958.3333333333285</v>
      </c>
      <c r="N48" s="81"/>
    </row>
    <row r="49" spans="2:14">
      <c r="B49" t="s">
        <v>36</v>
      </c>
      <c r="C49">
        <v>6</v>
      </c>
      <c r="D49" s="11">
        <v>44287</v>
      </c>
      <c r="E49" s="22">
        <f>'NG.2 - Buy'!$C$20</f>
        <v>832.40137221286716</v>
      </c>
      <c r="F49" s="47">
        <f t="shared" si="2"/>
        <v>1040.7347055461998</v>
      </c>
      <c r="G49" s="22">
        <f t="shared" si="3"/>
        <v>136.2825922586004</v>
      </c>
      <c r="H49" s="22">
        <f t="shared" si="4"/>
        <v>696.11877995426676</v>
      </c>
      <c r="I49" s="22">
        <f t="shared" si="5"/>
        <v>32011.703362109834</v>
      </c>
      <c r="J49" s="23">
        <f t="shared" si="6"/>
        <v>-904.45211328759945</v>
      </c>
      <c r="K49" s="22">
        <f t="shared" si="1"/>
        <v>40761.703362109831</v>
      </c>
      <c r="L49" s="23">
        <f t="shared" si="0"/>
        <v>8749.9999999999964</v>
      </c>
      <c r="N49" s="81"/>
    </row>
    <row r="50" spans="2:14">
      <c r="B50" t="s">
        <v>36</v>
      </c>
      <c r="C50">
        <v>7</v>
      </c>
      <c r="D50" s="11">
        <v>44317</v>
      </c>
      <c r="E50" s="22">
        <f>'NG.2 - Buy'!$C$20</f>
        <v>832.40137221286716</v>
      </c>
      <c r="F50" s="47">
        <f t="shared" si="2"/>
        <v>1040.7347055461998</v>
      </c>
      <c r="G50" s="22">
        <f t="shared" si="3"/>
        <v>133.3820973421243</v>
      </c>
      <c r="H50" s="22">
        <f t="shared" si="4"/>
        <v>699.01927487074283</v>
      </c>
      <c r="I50" s="22">
        <f t="shared" si="5"/>
        <v>31312.684087239093</v>
      </c>
      <c r="J50" s="23">
        <f t="shared" si="6"/>
        <v>-907.35260820407552</v>
      </c>
      <c r="K50" s="22">
        <f t="shared" si="1"/>
        <v>39854.350753905754</v>
      </c>
      <c r="L50" s="23">
        <f t="shared" si="0"/>
        <v>8541.6666666666606</v>
      </c>
      <c r="N50" s="81"/>
    </row>
    <row r="51" spans="2:14">
      <c r="B51" t="s">
        <v>36</v>
      </c>
      <c r="C51">
        <v>8</v>
      </c>
      <c r="D51" s="11">
        <v>44348</v>
      </c>
      <c r="E51" s="22">
        <f>'NG.2 - Buy'!$C$20</f>
        <v>832.40137221286716</v>
      </c>
      <c r="F51" s="47">
        <f t="shared" si="2"/>
        <v>1040.7347055461998</v>
      </c>
      <c r="G51" s="22">
        <f t="shared" si="3"/>
        <v>130.46951703016288</v>
      </c>
      <c r="H51" s="22">
        <f t="shared" si="4"/>
        <v>701.93185518270434</v>
      </c>
      <c r="I51" s="22">
        <f>I50-E51+G51</f>
        <v>30610.752232056391</v>
      </c>
      <c r="J51" s="23">
        <f t="shared" si="6"/>
        <v>-910.26518851603691</v>
      </c>
      <c r="K51" s="22">
        <f t="shared" si="1"/>
        <v>38944.085565389716</v>
      </c>
      <c r="L51" s="23">
        <f t="shared" si="0"/>
        <v>8333.3333333333248</v>
      </c>
      <c r="N51" s="81"/>
    </row>
    <row r="52" spans="2:14">
      <c r="B52" t="s">
        <v>36</v>
      </c>
      <c r="C52">
        <v>9</v>
      </c>
      <c r="D52" s="11">
        <v>44378</v>
      </c>
      <c r="E52" s="22">
        <f>'NG.2 - Buy'!$C$20</f>
        <v>832.40137221286716</v>
      </c>
      <c r="F52" s="47">
        <f t="shared" si="2"/>
        <v>1040.7347055461998</v>
      </c>
      <c r="G52" s="22">
        <f t="shared" si="3"/>
        <v>127.54480096690163</v>
      </c>
      <c r="H52" s="22">
        <f t="shared" si="4"/>
        <v>704.85657124596548</v>
      </c>
      <c r="I52" s="22">
        <f t="shared" si="5"/>
        <v>29905.895660810427</v>
      </c>
      <c r="J52" s="23">
        <f t="shared" si="6"/>
        <v>-913.18990457929817</v>
      </c>
      <c r="K52" s="22">
        <f t="shared" si="1"/>
        <v>38030.89566081042</v>
      </c>
      <c r="L52" s="23">
        <f t="shared" si="0"/>
        <v>8124.9999999999927</v>
      </c>
      <c r="N52" s="81"/>
    </row>
    <row r="53" spans="2:14">
      <c r="B53" t="s">
        <v>36</v>
      </c>
      <c r="C53">
        <v>10</v>
      </c>
      <c r="D53" s="11">
        <v>44409</v>
      </c>
      <c r="E53" s="22">
        <f>'NG.2 - Buy'!$C$20</f>
        <v>832.40137221286716</v>
      </c>
      <c r="F53" s="47">
        <f t="shared" si="2"/>
        <v>1040.7347055461998</v>
      </c>
      <c r="G53" s="22">
        <f t="shared" si="3"/>
        <v>124.60789858671011</v>
      </c>
      <c r="H53" s="22">
        <f t="shared" si="4"/>
        <v>707.79347362615704</v>
      </c>
      <c r="I53" s="22">
        <f t="shared" si="5"/>
        <v>29198.102187184271</v>
      </c>
      <c r="J53" s="23">
        <f t="shared" si="6"/>
        <v>-916.12680695948973</v>
      </c>
      <c r="K53" s="22">
        <f t="shared" si="1"/>
        <v>37114.768853850932</v>
      </c>
      <c r="L53" s="23">
        <f t="shared" si="0"/>
        <v>7916.6666666666606</v>
      </c>
      <c r="N53" s="81"/>
    </row>
    <row r="54" spans="2:14">
      <c r="B54" t="s">
        <v>36</v>
      </c>
      <c r="C54">
        <v>11</v>
      </c>
      <c r="D54" s="11">
        <v>44440</v>
      </c>
      <c r="E54" s="22">
        <f>'NG.2 - Buy'!$C$20</f>
        <v>832.40137221286716</v>
      </c>
      <c r="F54" s="47">
        <f t="shared" si="2"/>
        <v>1040.7347055461998</v>
      </c>
      <c r="G54" s="22">
        <f t="shared" si="3"/>
        <v>121.65875911326779</v>
      </c>
      <c r="H54" s="22">
        <f t="shared" si="4"/>
        <v>710.74261309959934</v>
      </c>
      <c r="I54" s="22">
        <f t="shared" si="5"/>
        <v>28487.359574084672</v>
      </c>
      <c r="J54" s="23">
        <f t="shared" si="6"/>
        <v>-919.07594643293203</v>
      </c>
      <c r="K54" s="22">
        <f t="shared" si="1"/>
        <v>36195.692907418001</v>
      </c>
      <c r="L54" s="23">
        <f t="shared" si="0"/>
        <v>7708.3333333333285</v>
      </c>
      <c r="N54" s="81"/>
    </row>
    <row r="55" spans="2:14">
      <c r="B55" s="82" t="s">
        <v>36</v>
      </c>
      <c r="C55" s="82">
        <v>12</v>
      </c>
      <c r="D55" s="83">
        <v>44470</v>
      </c>
      <c r="E55" s="84">
        <f>'NG.2 - Buy'!$C$20</f>
        <v>832.40137221286716</v>
      </c>
      <c r="F55" s="94">
        <f t="shared" si="2"/>
        <v>1040.7347055461998</v>
      </c>
      <c r="G55" s="84">
        <f t="shared" si="3"/>
        <v>118.69733155868613</v>
      </c>
      <c r="H55" s="84">
        <f t="shared" si="4"/>
        <v>713.70404065418097</v>
      </c>
      <c r="I55" s="84">
        <f t="shared" si="5"/>
        <v>27773.655533430494</v>
      </c>
      <c r="J55" s="84">
        <f t="shared" si="6"/>
        <v>-922.03737398751377</v>
      </c>
      <c r="K55" s="84">
        <f t="shared" si="1"/>
        <v>35273.655533430487</v>
      </c>
      <c r="L55" s="84">
        <f t="shared" si="0"/>
        <v>7499.9999999999927</v>
      </c>
      <c r="M55" s="72" t="s">
        <v>37</v>
      </c>
      <c r="N55" s="81"/>
    </row>
    <row r="56" spans="2:14">
      <c r="B56" t="s">
        <v>36</v>
      </c>
      <c r="C56">
        <v>13</v>
      </c>
      <c r="D56" s="11">
        <v>44501</v>
      </c>
      <c r="E56" s="22">
        <f>'NG.2 - Buy'!$C$20</f>
        <v>832.40137221286716</v>
      </c>
      <c r="F56" s="47">
        <f t="shared" si="2"/>
        <v>1040.7347055461998</v>
      </c>
      <c r="G56" s="22">
        <f t="shared" si="3"/>
        <v>115.72356472262706</v>
      </c>
      <c r="H56" s="22">
        <f t="shared" si="4"/>
        <v>716.67780749024007</v>
      </c>
      <c r="I56" s="22">
        <f t="shared" si="5"/>
        <v>27056.977725940254</v>
      </c>
      <c r="J56" s="23">
        <f t="shared" si="6"/>
        <v>-925.01114082357276</v>
      </c>
      <c r="K56" s="22">
        <f t="shared" si="1"/>
        <v>34348.644392606911</v>
      </c>
      <c r="L56" s="23">
        <f t="shared" si="0"/>
        <v>7291.666666666657</v>
      </c>
      <c r="N56" s="81"/>
    </row>
    <row r="57" spans="2:14">
      <c r="B57" t="s">
        <v>36</v>
      </c>
      <c r="C57">
        <v>14</v>
      </c>
      <c r="D57" s="11">
        <v>44531</v>
      </c>
      <c r="E57" s="22">
        <f>'NG.2 - Buy'!$C$20</f>
        <v>832.40137221286716</v>
      </c>
      <c r="F57" s="47">
        <f t="shared" si="2"/>
        <v>1040.7347055461998</v>
      </c>
      <c r="G57" s="22">
        <f t="shared" si="3"/>
        <v>112.73740719141773</v>
      </c>
      <c r="H57" s="22">
        <f t="shared" ref="H57:H79" si="7">E57-G57</f>
        <v>719.66396502144948</v>
      </c>
      <c r="I57" s="22">
        <f t="shared" ref="I57:I79" si="8">I56-E57+G57</f>
        <v>26337.313760918805</v>
      </c>
      <c r="J57" s="23">
        <f t="shared" ref="J57:J79" si="9">-F57+G57</f>
        <v>-927.99729835478206</v>
      </c>
      <c r="K57" s="22">
        <f t="shared" ref="K57:K79" si="10">K56+J57</f>
        <v>33420.647094252126</v>
      </c>
      <c r="L57" s="23">
        <f t="shared" ref="L57:L79" si="11">K57-I57</f>
        <v>7083.3333333333212</v>
      </c>
      <c r="N57" s="81"/>
    </row>
    <row r="58" spans="2:14">
      <c r="B58" t="s">
        <v>36</v>
      </c>
      <c r="C58">
        <v>15</v>
      </c>
      <c r="D58" s="11">
        <v>44562</v>
      </c>
      <c r="E58" s="22">
        <f>'NG.2 - Buy'!$C$20</f>
        <v>832.40137221286716</v>
      </c>
      <c r="F58" s="47">
        <f t="shared" si="2"/>
        <v>1040.7347055461998</v>
      </c>
      <c r="G58" s="22">
        <f t="shared" si="3"/>
        <v>109.73880733716169</v>
      </c>
      <c r="H58" s="22">
        <f t="shared" si="7"/>
        <v>722.66256487570547</v>
      </c>
      <c r="I58" s="22">
        <f t="shared" si="8"/>
        <v>25614.651196043102</v>
      </c>
      <c r="J58" s="23">
        <f t="shared" si="9"/>
        <v>-930.99589820903816</v>
      </c>
      <c r="K58" s="22">
        <f t="shared" si="10"/>
        <v>32489.651196043087</v>
      </c>
      <c r="L58" s="23">
        <f t="shared" si="11"/>
        <v>6874.9999999999854</v>
      </c>
      <c r="N58" s="81"/>
    </row>
    <row r="59" spans="2:14">
      <c r="B59" t="s">
        <v>36</v>
      </c>
      <c r="C59">
        <v>16</v>
      </c>
      <c r="D59" s="11">
        <v>44593</v>
      </c>
      <c r="E59" s="22">
        <f>'NG.2 - Buy'!$C$20</f>
        <v>832.40137221286716</v>
      </c>
      <c r="F59" s="47">
        <f t="shared" si="2"/>
        <v>1040.7347055461998</v>
      </c>
      <c r="G59" s="22">
        <f t="shared" si="3"/>
        <v>106.72771331684625</v>
      </c>
      <c r="H59" s="22">
        <f t="shared" si="7"/>
        <v>725.67365889602092</v>
      </c>
      <c r="I59" s="22">
        <f t="shared" si="8"/>
        <v>24888.977537147082</v>
      </c>
      <c r="J59" s="23">
        <f t="shared" si="9"/>
        <v>-934.00699222935361</v>
      </c>
      <c r="K59" s="22">
        <f t="shared" si="10"/>
        <v>31555.644203813732</v>
      </c>
      <c r="L59" s="23">
        <f t="shared" si="11"/>
        <v>6666.6666666666497</v>
      </c>
      <c r="N59" s="81"/>
    </row>
    <row r="60" spans="2:14">
      <c r="B60" t="s">
        <v>36</v>
      </c>
      <c r="C60">
        <v>17</v>
      </c>
      <c r="D60" s="11">
        <v>44621</v>
      </c>
      <c r="E60" s="22">
        <f>'NG.2 - Buy'!$C$20</f>
        <v>832.40137221286716</v>
      </c>
      <c r="F60" s="47">
        <f t="shared" si="2"/>
        <v>1040.7347055461998</v>
      </c>
      <c r="G60" s="22">
        <f t="shared" si="3"/>
        <v>103.70407307144617</v>
      </c>
      <c r="H60" s="22">
        <f t="shared" si="7"/>
        <v>728.69729914142101</v>
      </c>
      <c r="I60" s="22">
        <f t="shared" si="8"/>
        <v>24160.280238005664</v>
      </c>
      <c r="J60" s="23">
        <f t="shared" si="9"/>
        <v>-937.0306324747537</v>
      </c>
      <c r="K60" s="22">
        <f t="shared" si="10"/>
        <v>30618.613571338978</v>
      </c>
      <c r="L60" s="23">
        <f t="shared" si="11"/>
        <v>6458.3333333333139</v>
      </c>
      <c r="N60" s="81"/>
    </row>
    <row r="61" spans="2:14">
      <c r="B61" t="s">
        <v>36</v>
      </c>
      <c r="C61">
        <v>18</v>
      </c>
      <c r="D61" s="11">
        <v>44652</v>
      </c>
      <c r="E61" s="22">
        <f>'NG.2 - Buy'!$C$20</f>
        <v>832.40137221286716</v>
      </c>
      <c r="F61" s="47">
        <f t="shared" si="2"/>
        <v>1040.7347055461998</v>
      </c>
      <c r="G61" s="22">
        <f t="shared" si="3"/>
        <v>100.66783432502359</v>
      </c>
      <c r="H61" s="22">
        <f t="shared" si="7"/>
        <v>731.73353788784357</v>
      </c>
      <c r="I61" s="22">
        <f t="shared" si="8"/>
        <v>23428.546700117822</v>
      </c>
      <c r="J61" s="23">
        <f t="shared" si="9"/>
        <v>-940.06687122117626</v>
      </c>
      <c r="K61" s="22">
        <f t="shared" si="10"/>
        <v>29678.5467001178</v>
      </c>
      <c r="L61" s="23">
        <f t="shared" si="11"/>
        <v>6249.9999999999782</v>
      </c>
      <c r="N61" s="81"/>
    </row>
    <row r="62" spans="2:14">
      <c r="B62" t="s">
        <v>36</v>
      </c>
      <c r="C62">
        <v>19</v>
      </c>
      <c r="D62" s="11">
        <v>44682</v>
      </c>
      <c r="E62" s="22">
        <f>'NG.2 - Buy'!$C$20</f>
        <v>832.40137221286716</v>
      </c>
      <c r="F62" s="47">
        <f t="shared" si="2"/>
        <v>1040.7347055461998</v>
      </c>
      <c r="G62" s="22">
        <f t="shared" si="3"/>
        <v>97.618944583824259</v>
      </c>
      <c r="H62" s="22">
        <f t="shared" si="7"/>
        <v>734.7824276290429</v>
      </c>
      <c r="I62" s="22">
        <f t="shared" si="8"/>
        <v>22693.764272488781</v>
      </c>
      <c r="J62" s="23">
        <f t="shared" si="9"/>
        <v>-943.11576096237559</v>
      </c>
      <c r="K62" s="22">
        <f t="shared" si="10"/>
        <v>28735.430939155423</v>
      </c>
      <c r="L62" s="23">
        <f t="shared" si="11"/>
        <v>6041.6666666666424</v>
      </c>
      <c r="N62" s="81"/>
    </row>
    <row r="63" spans="2:14">
      <c r="B63" t="s">
        <v>36</v>
      </c>
      <c r="C63">
        <v>20</v>
      </c>
      <c r="D63" s="11">
        <v>44713</v>
      </c>
      <c r="E63" s="22">
        <f>'NG.2 - Buy'!$C$20</f>
        <v>832.40137221286716</v>
      </c>
      <c r="F63" s="47">
        <f t="shared" si="2"/>
        <v>1040.7347055461998</v>
      </c>
      <c r="G63" s="22">
        <f t="shared" si="3"/>
        <v>94.557351135369913</v>
      </c>
      <c r="H63" s="22">
        <f t="shared" si="7"/>
        <v>737.84402107749725</v>
      </c>
      <c r="I63" s="22">
        <f t="shared" si="8"/>
        <v>21955.920251411284</v>
      </c>
      <c r="J63" s="23">
        <f t="shared" si="9"/>
        <v>-946.17735441082993</v>
      </c>
      <c r="K63" s="22">
        <f t="shared" si="10"/>
        <v>27789.253584744594</v>
      </c>
      <c r="L63" s="23">
        <f t="shared" si="11"/>
        <v>5833.3333333333103</v>
      </c>
      <c r="N63" s="81"/>
    </row>
    <row r="64" spans="2:14">
      <c r="B64" t="s">
        <v>36</v>
      </c>
      <c r="C64">
        <v>21</v>
      </c>
      <c r="D64" s="11">
        <v>44743</v>
      </c>
      <c r="E64" s="22">
        <f>'NG.2 - Buy'!$C$20</f>
        <v>832.40137221286716</v>
      </c>
      <c r="F64" s="47">
        <f t="shared" si="2"/>
        <v>1040.7347055461998</v>
      </c>
      <c r="G64" s="22">
        <f t="shared" si="3"/>
        <v>91.48300104754702</v>
      </c>
      <c r="H64" s="22">
        <f t="shared" si="7"/>
        <v>740.9183711653202</v>
      </c>
      <c r="I64" s="22">
        <f t="shared" si="8"/>
        <v>21215.001880245964</v>
      </c>
      <c r="J64" s="23">
        <f t="shared" si="9"/>
        <v>-949.25170449865277</v>
      </c>
      <c r="K64" s="22">
        <f t="shared" si="10"/>
        <v>26840.001880245942</v>
      </c>
      <c r="L64" s="23">
        <f t="shared" si="11"/>
        <v>5624.9999999999782</v>
      </c>
      <c r="N64" s="81"/>
    </row>
    <row r="65" spans="2:14">
      <c r="B65" t="s">
        <v>36</v>
      </c>
      <c r="C65">
        <v>22</v>
      </c>
      <c r="D65" s="11">
        <v>44774</v>
      </c>
      <c r="E65" s="22">
        <f>'NG.2 - Buy'!$C$20</f>
        <v>832.40137221286716</v>
      </c>
      <c r="F65" s="47">
        <f t="shared" si="2"/>
        <v>1040.7347055461998</v>
      </c>
      <c r="G65" s="22">
        <f t="shared" si="3"/>
        <v>88.395841167691515</v>
      </c>
      <c r="H65" s="22">
        <f t="shared" si="7"/>
        <v>744.00553104517564</v>
      </c>
      <c r="I65" s="22">
        <f t="shared" si="8"/>
        <v>20470.996349200788</v>
      </c>
      <c r="J65" s="23">
        <f t="shared" si="9"/>
        <v>-952.33886437850833</v>
      </c>
      <c r="K65" s="22">
        <f t="shared" si="10"/>
        <v>25887.663015867434</v>
      </c>
      <c r="L65" s="23">
        <f t="shared" si="11"/>
        <v>5416.6666666666461</v>
      </c>
      <c r="N65" s="81"/>
    </row>
    <row r="66" spans="2:14">
      <c r="B66" t="s">
        <v>36</v>
      </c>
      <c r="C66">
        <v>23</v>
      </c>
      <c r="D66" s="11">
        <v>44805</v>
      </c>
      <c r="E66" s="22">
        <f>'NG.2 - Buy'!$C$20</f>
        <v>832.40137221286716</v>
      </c>
      <c r="F66" s="47">
        <f t="shared" si="2"/>
        <v>1040.7347055461998</v>
      </c>
      <c r="G66" s="22">
        <f t="shared" si="3"/>
        <v>85.295818121669953</v>
      </c>
      <c r="H66" s="22">
        <f t="shared" si="7"/>
        <v>747.10555409119718</v>
      </c>
      <c r="I66" s="22">
        <f t="shared" si="8"/>
        <v>19723.890795109593</v>
      </c>
      <c r="J66" s="23">
        <f t="shared" si="9"/>
        <v>-955.43888742452987</v>
      </c>
      <c r="K66" s="22">
        <f t="shared" si="10"/>
        <v>24932.224128442904</v>
      </c>
      <c r="L66" s="23">
        <f t="shared" si="11"/>
        <v>5208.3333333333103</v>
      </c>
      <c r="N66" s="81"/>
    </row>
    <row r="67" spans="2:14">
      <c r="B67" t="s">
        <v>36</v>
      </c>
      <c r="C67">
        <v>24</v>
      </c>
      <c r="D67" s="11">
        <v>44835</v>
      </c>
      <c r="E67" s="22">
        <f>'NG.2 - Buy'!$C$20</f>
        <v>832.40137221286716</v>
      </c>
      <c r="F67" s="47">
        <f t="shared" si="2"/>
        <v>1040.7347055461998</v>
      </c>
      <c r="G67" s="22">
        <f t="shared" si="3"/>
        <v>82.182878312956632</v>
      </c>
      <c r="H67" s="22">
        <f t="shared" si="7"/>
        <v>750.21849389991053</v>
      </c>
      <c r="I67" s="22">
        <f t="shared" si="8"/>
        <v>18973.672301209685</v>
      </c>
      <c r="J67" s="23">
        <f t="shared" si="9"/>
        <v>-958.55182723324322</v>
      </c>
      <c r="K67" s="22">
        <f t="shared" si="10"/>
        <v>23973.672301209659</v>
      </c>
      <c r="L67" s="23">
        <f t="shared" si="11"/>
        <v>4999.9999999999745</v>
      </c>
      <c r="N67" s="81"/>
    </row>
    <row r="68" spans="2:14">
      <c r="B68" t="s">
        <v>36</v>
      </c>
      <c r="C68">
        <v>25</v>
      </c>
      <c r="D68" s="11">
        <v>44866</v>
      </c>
      <c r="E68" s="22">
        <f>'NG.2 - Buy'!$C$20</f>
        <v>832.40137221286716</v>
      </c>
      <c r="F68" s="47">
        <f t="shared" si="2"/>
        <v>1040.7347055461998</v>
      </c>
      <c r="G68" s="22">
        <f t="shared" si="3"/>
        <v>79.056967921707013</v>
      </c>
      <c r="H68" s="22">
        <f t="shared" si="7"/>
        <v>753.34440429116012</v>
      </c>
      <c r="I68" s="22">
        <f t="shared" si="8"/>
        <v>18220.327896918527</v>
      </c>
      <c r="J68" s="23">
        <f t="shared" si="9"/>
        <v>-961.67773762449281</v>
      </c>
      <c r="K68" s="22">
        <f t="shared" si="10"/>
        <v>23011.994563585165</v>
      </c>
      <c r="L68" s="23">
        <f t="shared" si="11"/>
        <v>4791.6666666666388</v>
      </c>
      <c r="N68" s="81"/>
    </row>
    <row r="69" spans="2:14">
      <c r="B69" t="s">
        <v>36</v>
      </c>
      <c r="C69">
        <v>26</v>
      </c>
      <c r="D69" s="11">
        <v>44896</v>
      </c>
      <c r="E69" s="22">
        <f>'NG.2 - Buy'!$C$20</f>
        <v>832.40137221286716</v>
      </c>
      <c r="F69" s="47">
        <f t="shared" si="2"/>
        <v>1040.7347055461998</v>
      </c>
      <c r="G69" s="22">
        <f t="shared" si="3"/>
        <v>75.918032903827196</v>
      </c>
      <c r="H69" s="22">
        <f t="shared" si="7"/>
        <v>756.48333930903993</v>
      </c>
      <c r="I69" s="22">
        <f t="shared" si="8"/>
        <v>17463.844557609489</v>
      </c>
      <c r="J69" s="23">
        <f t="shared" si="9"/>
        <v>-964.81667264237262</v>
      </c>
      <c r="K69" s="22">
        <f t="shared" si="10"/>
        <v>22047.177890942792</v>
      </c>
      <c r="L69" s="23">
        <f t="shared" si="11"/>
        <v>4583.333333333303</v>
      </c>
      <c r="N69" s="81"/>
    </row>
    <row r="70" spans="2:14">
      <c r="B70" t="s">
        <v>36</v>
      </c>
      <c r="C70">
        <v>27</v>
      </c>
      <c r="D70" s="11">
        <v>44927</v>
      </c>
      <c r="E70" s="22">
        <f>'NG.2 - Buy'!$C$20</f>
        <v>832.40137221286716</v>
      </c>
      <c r="F70" s="47">
        <f t="shared" si="2"/>
        <v>1040.7347055461998</v>
      </c>
      <c r="G70" s="22">
        <f t="shared" si="3"/>
        <v>72.766018990039541</v>
      </c>
      <c r="H70" s="22">
        <f t="shared" si="7"/>
        <v>759.63535322282758</v>
      </c>
      <c r="I70" s="22">
        <f t="shared" si="8"/>
        <v>16704.209204386661</v>
      </c>
      <c r="J70" s="23">
        <f t="shared" si="9"/>
        <v>-967.96868655616026</v>
      </c>
      <c r="K70" s="22">
        <f t="shared" si="10"/>
        <v>21079.209204386632</v>
      </c>
      <c r="L70" s="23">
        <f t="shared" si="11"/>
        <v>4374.9999999999709</v>
      </c>
      <c r="N70" s="81"/>
    </row>
    <row r="71" spans="2:14">
      <c r="B71" t="s">
        <v>36</v>
      </c>
      <c r="C71">
        <v>28</v>
      </c>
      <c r="D71" s="11">
        <v>44958</v>
      </c>
      <c r="E71" s="22">
        <f>'NG.2 - Buy'!$C$20</f>
        <v>832.40137221286716</v>
      </c>
      <c r="F71" s="47">
        <f t="shared" si="2"/>
        <v>1040.7347055461998</v>
      </c>
      <c r="G71" s="22">
        <f t="shared" si="3"/>
        <v>69.600871684944423</v>
      </c>
      <c r="H71" s="22">
        <f t="shared" si="7"/>
        <v>762.80050052792274</v>
      </c>
      <c r="I71" s="22">
        <f t="shared" si="8"/>
        <v>15941.408703858739</v>
      </c>
      <c r="J71" s="23">
        <f t="shared" si="9"/>
        <v>-971.13383386125543</v>
      </c>
      <c r="K71" s="22">
        <f t="shared" si="10"/>
        <v>20108.075370525377</v>
      </c>
      <c r="L71" s="23">
        <f t="shared" si="11"/>
        <v>4166.6666666666388</v>
      </c>
      <c r="N71" s="81"/>
    </row>
    <row r="72" spans="2:14">
      <c r="B72" t="s">
        <v>36</v>
      </c>
      <c r="C72">
        <v>29</v>
      </c>
      <c r="D72" s="11">
        <v>44986</v>
      </c>
      <c r="E72" s="22">
        <f>'NG.2 - Buy'!$C$20</f>
        <v>832.40137221286716</v>
      </c>
      <c r="F72" s="47">
        <f t="shared" si="2"/>
        <v>1040.7347055461998</v>
      </c>
      <c r="G72" s="22">
        <f t="shared" si="3"/>
        <v>66.422536266078083</v>
      </c>
      <c r="H72" s="22">
        <f t="shared" si="7"/>
        <v>765.9788359467891</v>
      </c>
      <c r="I72" s="22">
        <f t="shared" si="8"/>
        <v>15175.429867911949</v>
      </c>
      <c r="J72" s="23">
        <f t="shared" si="9"/>
        <v>-974.31216928012179</v>
      </c>
      <c r="K72" s="22">
        <f t="shared" si="10"/>
        <v>19133.763201245256</v>
      </c>
      <c r="L72" s="23">
        <f t="shared" si="11"/>
        <v>3958.3333333333067</v>
      </c>
      <c r="N72" s="81"/>
    </row>
    <row r="73" spans="2:14">
      <c r="B73" t="s">
        <v>36</v>
      </c>
      <c r="C73">
        <v>30</v>
      </c>
      <c r="D73" s="11">
        <v>45017</v>
      </c>
      <c r="E73" s="22">
        <f>'NG.2 - Buy'!$C$20</f>
        <v>832.40137221286716</v>
      </c>
      <c r="F73" s="47">
        <f t="shared" si="2"/>
        <v>1040.7347055461998</v>
      </c>
      <c r="G73" s="22">
        <f t="shared" si="3"/>
        <v>63.230957782966456</v>
      </c>
      <c r="H73" s="22">
        <f t="shared" si="7"/>
        <v>769.17041442990069</v>
      </c>
      <c r="I73" s="22">
        <f t="shared" si="8"/>
        <v>14406.259453482047</v>
      </c>
      <c r="J73" s="23">
        <f t="shared" si="9"/>
        <v>-977.50374776323338</v>
      </c>
      <c r="K73" s="22">
        <f t="shared" si="10"/>
        <v>18156.259453482024</v>
      </c>
      <c r="L73" s="23">
        <f t="shared" si="11"/>
        <v>3749.9999999999764</v>
      </c>
      <c r="N73" s="81"/>
    </row>
    <row r="74" spans="2:14">
      <c r="B74" t="s">
        <v>36</v>
      </c>
      <c r="C74">
        <v>31</v>
      </c>
      <c r="D74" s="11">
        <v>45047</v>
      </c>
      <c r="E74" s="22">
        <f>'NG.2 - Buy'!$C$20</f>
        <v>832.40137221286716</v>
      </c>
      <c r="F74" s="47">
        <f t="shared" si="2"/>
        <v>1040.7347055461998</v>
      </c>
      <c r="G74" s="22">
        <f t="shared" si="3"/>
        <v>60.026081056175194</v>
      </c>
      <c r="H74" s="22">
        <f t="shared" si="7"/>
        <v>772.37529115669201</v>
      </c>
      <c r="I74" s="22">
        <f t="shared" si="8"/>
        <v>13633.884162325356</v>
      </c>
      <c r="J74" s="23">
        <f t="shared" si="9"/>
        <v>-980.7086244900247</v>
      </c>
      <c r="K74" s="22">
        <f t="shared" si="10"/>
        <v>17175.550828992</v>
      </c>
      <c r="L74" s="23">
        <f t="shared" si="11"/>
        <v>3541.6666666666442</v>
      </c>
      <c r="N74" s="81"/>
    </row>
    <row r="75" spans="2:14">
      <c r="B75" t="s">
        <v>36</v>
      </c>
      <c r="C75">
        <v>32</v>
      </c>
      <c r="D75" s="11">
        <v>45078</v>
      </c>
      <c r="E75" s="22">
        <f>'NG.2 - Buy'!$C$20</f>
        <v>832.40137221286716</v>
      </c>
      <c r="F75" s="47">
        <f t="shared" si="2"/>
        <v>1040.7347055461998</v>
      </c>
      <c r="G75" s="22">
        <f t="shared" si="3"/>
        <v>56.807850676355649</v>
      </c>
      <c r="H75" s="22">
        <f t="shared" si="7"/>
        <v>775.5935215365115</v>
      </c>
      <c r="I75" s="22">
        <f t="shared" si="8"/>
        <v>12858.290640788844</v>
      </c>
      <c r="J75" s="23">
        <f t="shared" si="9"/>
        <v>-983.92685486984419</v>
      </c>
      <c r="K75" s="22">
        <f t="shared" si="10"/>
        <v>16191.623974122156</v>
      </c>
      <c r="L75" s="23">
        <f t="shared" si="11"/>
        <v>3333.3333333333121</v>
      </c>
      <c r="N75" s="81"/>
    </row>
    <row r="76" spans="2:14">
      <c r="B76" t="s">
        <v>36</v>
      </c>
      <c r="C76">
        <v>33</v>
      </c>
      <c r="D76" s="11">
        <v>45108</v>
      </c>
      <c r="E76" s="22">
        <f>'NG.2 - Buy'!$C$20</f>
        <v>832.40137221286716</v>
      </c>
      <c r="F76" s="47">
        <f t="shared" si="2"/>
        <v>1040.7347055461998</v>
      </c>
      <c r="G76" s="22">
        <f t="shared" si="3"/>
        <v>53.576211003286851</v>
      </c>
      <c r="H76" s="22">
        <f t="shared" si="7"/>
        <v>778.8251612095803</v>
      </c>
      <c r="I76" s="22">
        <f t="shared" si="8"/>
        <v>12079.465479579263</v>
      </c>
      <c r="J76" s="23">
        <f t="shared" si="9"/>
        <v>-987.15849454291299</v>
      </c>
      <c r="K76" s="22">
        <f t="shared" si="10"/>
        <v>15204.465479579243</v>
      </c>
      <c r="L76" s="23">
        <f t="shared" si="11"/>
        <v>3124.99999999998</v>
      </c>
      <c r="N76" s="81"/>
    </row>
    <row r="77" spans="2:14">
      <c r="B77" t="s">
        <v>36</v>
      </c>
      <c r="C77">
        <v>34</v>
      </c>
      <c r="D77" s="11">
        <v>45139</v>
      </c>
      <c r="E77" s="22">
        <f>'NG.2 - Buy'!$C$20</f>
        <v>832.40137221286716</v>
      </c>
      <c r="F77" s="47">
        <f t="shared" si="2"/>
        <v>1040.7347055461998</v>
      </c>
      <c r="G77" s="22">
        <f t="shared" si="3"/>
        <v>50.331106164913592</v>
      </c>
      <c r="H77" s="22">
        <f t="shared" si="7"/>
        <v>782.07026604795351</v>
      </c>
      <c r="I77" s="22">
        <f t="shared" si="8"/>
        <v>11297.395213531308</v>
      </c>
      <c r="J77" s="23">
        <f t="shared" si="9"/>
        <v>-990.40359938128631</v>
      </c>
      <c r="K77" s="22">
        <f t="shared" si="10"/>
        <v>14214.061880197956</v>
      </c>
      <c r="L77" s="23">
        <f t="shared" si="11"/>
        <v>2916.6666666666479</v>
      </c>
      <c r="N77" s="81"/>
    </row>
    <row r="78" spans="2:14">
      <c r="B78" t="s">
        <v>36</v>
      </c>
      <c r="C78">
        <v>35</v>
      </c>
      <c r="D78" s="11">
        <v>45170</v>
      </c>
      <c r="E78" s="22">
        <f>'NG.2 - Buy'!$C$20</f>
        <v>832.40137221286716</v>
      </c>
      <c r="F78" s="47">
        <f t="shared" si="2"/>
        <v>1040.7347055461998</v>
      </c>
      <c r="G78" s="22">
        <f t="shared" si="3"/>
        <v>47.072480056380449</v>
      </c>
      <c r="H78" s="22">
        <f t="shared" si="7"/>
        <v>785.32889215648675</v>
      </c>
      <c r="I78" s="22">
        <f t="shared" si="8"/>
        <v>10512.066321374821</v>
      </c>
      <c r="J78" s="23">
        <f t="shared" si="9"/>
        <v>-993.66222548981943</v>
      </c>
      <c r="K78" s="22">
        <f t="shared" si="10"/>
        <v>13220.399654708137</v>
      </c>
      <c r="L78" s="23">
        <f t="shared" si="11"/>
        <v>2708.3333333333157</v>
      </c>
      <c r="N78" s="81"/>
    </row>
    <row r="79" spans="2:14">
      <c r="B79" t="s">
        <v>36</v>
      </c>
      <c r="C79">
        <v>36</v>
      </c>
      <c r="D79" s="11">
        <v>45200</v>
      </c>
      <c r="E79" s="22">
        <f>'NG.2 - Buy'!$C$20</f>
        <v>832.40137221286716</v>
      </c>
      <c r="F79" s="47">
        <f t="shared" si="2"/>
        <v>1040.7347055461998</v>
      </c>
      <c r="G79" s="22">
        <f t="shared" si="3"/>
        <v>43.800276339061753</v>
      </c>
      <c r="H79" s="22">
        <f t="shared" si="7"/>
        <v>788.60109587380543</v>
      </c>
      <c r="I79" s="22">
        <f t="shared" si="8"/>
        <v>9723.4652255010151</v>
      </c>
      <c r="J79" s="23">
        <f t="shared" si="9"/>
        <v>-996.93442920713812</v>
      </c>
      <c r="K79" s="22">
        <f t="shared" si="10"/>
        <v>12223.465225500999</v>
      </c>
      <c r="L79" s="23">
        <f t="shared" si="11"/>
        <v>2499.9999999999836</v>
      </c>
      <c r="N79" s="81"/>
    </row>
    <row r="80" spans="2:14">
      <c r="B80" t="s">
        <v>36</v>
      </c>
      <c r="C80">
        <v>37</v>
      </c>
      <c r="D80" s="11">
        <v>45231</v>
      </c>
      <c r="E80" s="22">
        <f>'NG.2 - Buy'!$C$20</f>
        <v>832.40137221286716</v>
      </c>
      <c r="F80" s="47">
        <f t="shared" si="2"/>
        <v>1040.7347055461998</v>
      </c>
      <c r="G80" s="22">
        <f t="shared" si="3"/>
        <v>40.514438439587565</v>
      </c>
      <c r="H80" s="22">
        <f t="shared" ref="H80:H91" si="12">E80-G80</f>
        <v>791.88693377327957</v>
      </c>
      <c r="I80" s="22">
        <f t="shared" ref="I80:I91" si="13">I79-E80+G80</f>
        <v>8931.5782917277356</v>
      </c>
      <c r="J80" s="23">
        <f t="shared" ref="J80:J91" si="14">-F80+G80</f>
        <v>-1000.2202671066123</v>
      </c>
      <c r="K80" s="22">
        <f t="shared" ref="K80:K91" si="15">K79+J80</f>
        <v>11223.244958394387</v>
      </c>
      <c r="L80" s="23">
        <f t="shared" ref="L80:L91" si="16">K80-I80</f>
        <v>2291.6666666666515</v>
      </c>
      <c r="N80" s="81"/>
    </row>
    <row r="81" spans="1:14">
      <c r="B81" t="s">
        <v>36</v>
      </c>
      <c r="C81">
        <v>38</v>
      </c>
      <c r="D81" s="11">
        <v>45261</v>
      </c>
      <c r="E81" s="22">
        <f>'NG.2 - Buy'!$C$20</f>
        <v>832.40137221286716</v>
      </c>
      <c r="F81" s="47">
        <f t="shared" si="2"/>
        <v>1040.7347055461998</v>
      </c>
      <c r="G81" s="22">
        <f t="shared" si="3"/>
        <v>37.214909548865563</v>
      </c>
      <c r="H81" s="22">
        <f t="shared" si="12"/>
        <v>795.18646266400162</v>
      </c>
      <c r="I81" s="22">
        <f t="shared" si="13"/>
        <v>8136.3918290637339</v>
      </c>
      <c r="J81" s="23">
        <f t="shared" si="14"/>
        <v>-1003.5197959973343</v>
      </c>
      <c r="K81" s="22">
        <f t="shared" si="15"/>
        <v>10219.725162397053</v>
      </c>
      <c r="L81" s="23">
        <f t="shared" si="16"/>
        <v>2083.3333333333194</v>
      </c>
      <c r="N81" s="81"/>
    </row>
    <row r="82" spans="1:14">
      <c r="B82" t="s">
        <v>36</v>
      </c>
      <c r="C82">
        <v>39</v>
      </c>
      <c r="D82" s="11">
        <v>45292</v>
      </c>
      <c r="E82" s="22">
        <f>'NG.2 - Buy'!$C$20</f>
        <v>832.40137221286716</v>
      </c>
      <c r="F82" s="47">
        <f t="shared" si="2"/>
        <v>1040.7347055461998</v>
      </c>
      <c r="G82" s="22">
        <f t="shared" si="3"/>
        <v>33.901632621098891</v>
      </c>
      <c r="H82" s="22">
        <f t="shared" si="12"/>
        <v>798.49973959176828</v>
      </c>
      <c r="I82" s="22">
        <f t="shared" si="13"/>
        <v>7337.8920894719649</v>
      </c>
      <c r="J82" s="23">
        <f t="shared" si="14"/>
        <v>-1006.833072925101</v>
      </c>
      <c r="K82" s="22">
        <f t="shared" si="15"/>
        <v>9212.8920894719522</v>
      </c>
      <c r="L82" s="23">
        <f t="shared" si="16"/>
        <v>1874.9999999999873</v>
      </c>
      <c r="N82" s="81"/>
    </row>
    <row r="83" spans="1:14">
      <c r="B83" t="s">
        <v>36</v>
      </c>
      <c r="C83">
        <v>40</v>
      </c>
      <c r="D83" s="11">
        <v>45323</v>
      </c>
      <c r="E83" s="22">
        <f>'NG.2 - Buy'!$C$20</f>
        <v>832.40137221286716</v>
      </c>
      <c r="F83" s="47">
        <f t="shared" si="2"/>
        <v>1040.7347055461998</v>
      </c>
      <c r="G83" s="22">
        <f t="shared" si="3"/>
        <v>30.574550372799852</v>
      </c>
      <c r="H83" s="22">
        <f t="shared" si="12"/>
        <v>801.82682184006728</v>
      </c>
      <c r="I83" s="22">
        <f t="shared" si="13"/>
        <v>6536.0652676318969</v>
      </c>
      <c r="J83" s="23">
        <f t="shared" si="14"/>
        <v>-1010.1601551734</v>
      </c>
      <c r="K83" s="22">
        <f t="shared" si="15"/>
        <v>8202.731934298552</v>
      </c>
      <c r="L83" s="23">
        <f t="shared" si="16"/>
        <v>1666.6666666666551</v>
      </c>
      <c r="N83" s="81"/>
    </row>
    <row r="84" spans="1:14">
      <c r="B84" t="s">
        <v>36</v>
      </c>
      <c r="C84">
        <v>41</v>
      </c>
      <c r="D84" s="11">
        <v>45352</v>
      </c>
      <c r="E84" s="22">
        <f>'NG.2 - Buy'!$C$20</f>
        <v>832.40137221286716</v>
      </c>
      <c r="F84" s="47">
        <f t="shared" si="2"/>
        <v>1040.7347055461998</v>
      </c>
      <c r="G84" s="22">
        <f t="shared" si="3"/>
        <v>27.233605281799569</v>
      </c>
      <c r="H84" s="22">
        <f t="shared" si="12"/>
        <v>805.1677669310676</v>
      </c>
      <c r="I84" s="22">
        <f t="shared" si="13"/>
        <v>5730.8975007008294</v>
      </c>
      <c r="J84" s="23">
        <f t="shared" si="14"/>
        <v>-1013.5011002644003</v>
      </c>
      <c r="K84" s="22">
        <f t="shared" si="15"/>
        <v>7189.2308340341515</v>
      </c>
      <c r="L84" s="23">
        <f t="shared" si="16"/>
        <v>1458.3333333333221</v>
      </c>
      <c r="N84" s="81"/>
    </row>
    <row r="85" spans="1:14">
      <c r="B85" t="s">
        <v>36</v>
      </c>
      <c r="C85">
        <v>42</v>
      </c>
      <c r="D85" s="11">
        <v>45383</v>
      </c>
      <c r="E85" s="22">
        <f>'NG.2 - Buy'!$C$20</f>
        <v>832.40137221286716</v>
      </c>
      <c r="F85" s="47">
        <f t="shared" si="2"/>
        <v>1040.7347055461998</v>
      </c>
      <c r="G85" s="22">
        <f t="shared" si="3"/>
        <v>23.878739586253456</v>
      </c>
      <c r="H85" s="22">
        <f t="shared" si="12"/>
        <v>808.5226326266137</v>
      </c>
      <c r="I85" s="22">
        <f t="shared" si="13"/>
        <v>4922.3748680742156</v>
      </c>
      <c r="J85" s="23">
        <f t="shared" si="14"/>
        <v>-1016.8559659599464</v>
      </c>
      <c r="K85" s="22">
        <f t="shared" si="15"/>
        <v>6172.3748680742046</v>
      </c>
      <c r="L85" s="23">
        <f t="shared" si="16"/>
        <v>1249.9999999999891</v>
      </c>
      <c r="N85" s="81"/>
    </row>
    <row r="86" spans="1:14">
      <c r="B86" t="s">
        <v>36</v>
      </c>
      <c r="C86">
        <v>43</v>
      </c>
      <c r="D86" s="11">
        <v>45413</v>
      </c>
      <c r="E86" s="22">
        <f>'NG.2 - Buy'!$C$20</f>
        <v>832.40137221286716</v>
      </c>
      <c r="F86" s="47">
        <f t="shared" si="2"/>
        <v>1040.7347055461998</v>
      </c>
      <c r="G86" s="22">
        <f t="shared" si="3"/>
        <v>20.509895283642564</v>
      </c>
      <c r="H86" s="22">
        <f t="shared" si="12"/>
        <v>811.89147692922461</v>
      </c>
      <c r="I86" s="22">
        <f t="shared" si="13"/>
        <v>4110.4833911449914</v>
      </c>
      <c r="J86" s="23">
        <f t="shared" si="14"/>
        <v>-1020.2248102625573</v>
      </c>
      <c r="K86" s="22">
        <f t="shared" si="15"/>
        <v>5152.1500578116475</v>
      </c>
      <c r="L86" s="23">
        <f t="shared" si="16"/>
        <v>1041.6666666666561</v>
      </c>
      <c r="N86" s="81"/>
    </row>
    <row r="87" spans="1:14">
      <c r="B87" t="s">
        <v>36</v>
      </c>
      <c r="C87">
        <v>44</v>
      </c>
      <c r="D87" s="11">
        <v>45444</v>
      </c>
      <c r="E87" s="22">
        <f>'NG.2 - Buy'!$C$20</f>
        <v>832.40137221286716</v>
      </c>
      <c r="F87" s="47">
        <f t="shared" si="2"/>
        <v>1040.7347055461998</v>
      </c>
      <c r="G87" s="22">
        <f t="shared" si="3"/>
        <v>17.127014129770796</v>
      </c>
      <c r="H87" s="22">
        <f t="shared" si="12"/>
        <v>815.27435808309633</v>
      </c>
      <c r="I87" s="22">
        <f t="shared" si="13"/>
        <v>3295.2090330618953</v>
      </c>
      <c r="J87" s="23">
        <f t="shared" si="14"/>
        <v>-1023.607691416429</v>
      </c>
      <c r="K87" s="22">
        <f t="shared" si="15"/>
        <v>4128.5423663952188</v>
      </c>
      <c r="L87" s="23">
        <f t="shared" si="16"/>
        <v>833.33333333332348</v>
      </c>
      <c r="N87" s="81"/>
    </row>
    <row r="88" spans="1:14">
      <c r="B88" t="s">
        <v>36</v>
      </c>
      <c r="C88">
        <v>45</v>
      </c>
      <c r="D88" s="11">
        <v>45474</v>
      </c>
      <c r="E88" s="22">
        <f>'NG.2 - Buy'!$C$20</f>
        <v>832.40137221286716</v>
      </c>
      <c r="F88" s="47">
        <f t="shared" si="2"/>
        <v>1040.7347055461998</v>
      </c>
      <c r="G88" s="22">
        <f t="shared" si="3"/>
        <v>13.730037637757897</v>
      </c>
      <c r="H88" s="22">
        <f t="shared" si="12"/>
        <v>818.67133457510931</v>
      </c>
      <c r="I88" s="22">
        <f t="shared" si="13"/>
        <v>2476.5376984867862</v>
      </c>
      <c r="J88" s="23">
        <f t="shared" si="14"/>
        <v>-1027.0046679084419</v>
      </c>
      <c r="K88" s="22">
        <f t="shared" si="15"/>
        <v>3101.5376984867771</v>
      </c>
      <c r="L88" s="23">
        <f t="shared" si="16"/>
        <v>624.99999999999091</v>
      </c>
      <c r="N88" s="81"/>
    </row>
    <row r="89" spans="1:14">
      <c r="B89" t="s">
        <v>36</v>
      </c>
      <c r="C89">
        <v>46</v>
      </c>
      <c r="D89" s="11">
        <v>45505</v>
      </c>
      <c r="E89" s="22">
        <f>'NG.2 - Buy'!$C$20</f>
        <v>832.40137221286716</v>
      </c>
      <c r="F89" s="47">
        <f t="shared" si="2"/>
        <v>1040.7347055461998</v>
      </c>
      <c r="G89" s="22">
        <f t="shared" si="3"/>
        <v>10.318907077028276</v>
      </c>
      <c r="H89" s="22">
        <f t="shared" si="12"/>
        <v>822.0824651358389</v>
      </c>
      <c r="I89" s="22">
        <f t="shared" si="13"/>
        <v>1654.4552333509475</v>
      </c>
      <c r="J89" s="23">
        <f t="shared" si="14"/>
        <v>-1030.4157984691715</v>
      </c>
      <c r="K89" s="22">
        <f t="shared" si="15"/>
        <v>2071.1219000176056</v>
      </c>
      <c r="L89" s="23">
        <f t="shared" si="16"/>
        <v>416.6666666666581</v>
      </c>
      <c r="N89" s="81"/>
    </row>
    <row r="90" spans="1:14">
      <c r="B90" t="s">
        <v>36</v>
      </c>
      <c r="C90">
        <v>47</v>
      </c>
      <c r="D90" s="11">
        <v>45536</v>
      </c>
      <c r="E90" s="22">
        <f>'NG.2 - Buy'!$C$20</f>
        <v>832.40137221286716</v>
      </c>
      <c r="F90" s="47">
        <f t="shared" si="2"/>
        <v>1040.7347055461998</v>
      </c>
      <c r="G90" s="22">
        <f t="shared" si="3"/>
        <v>6.8935634722956145</v>
      </c>
      <c r="H90" s="22">
        <f t="shared" si="12"/>
        <v>825.50780874057159</v>
      </c>
      <c r="I90" s="22">
        <f t="shared" si="13"/>
        <v>828.94742461037595</v>
      </c>
      <c r="J90" s="23">
        <f t="shared" si="14"/>
        <v>-1033.8411420739042</v>
      </c>
      <c r="K90" s="22">
        <f t="shared" si="15"/>
        <v>1037.2807579437015</v>
      </c>
      <c r="L90" s="23">
        <f t="shared" si="16"/>
        <v>208.33333333332553</v>
      </c>
      <c r="N90" s="81"/>
    </row>
    <row r="91" spans="1:14">
      <c r="B91" t="s">
        <v>36</v>
      </c>
      <c r="C91">
        <v>48</v>
      </c>
      <c r="D91" s="11">
        <v>45566</v>
      </c>
      <c r="E91" s="22">
        <f>'NG.2 - Buy'!$C$20</f>
        <v>832.40137221286716</v>
      </c>
      <c r="F91" s="47">
        <f t="shared" si="2"/>
        <v>1040.7347055461998</v>
      </c>
      <c r="G91" s="22">
        <f t="shared" si="3"/>
        <v>3.453947602543233</v>
      </c>
      <c r="H91" s="22">
        <f t="shared" si="12"/>
        <v>828.94742461032388</v>
      </c>
      <c r="I91" s="22">
        <f t="shared" si="13"/>
        <v>5.2021054131046185E-11</v>
      </c>
      <c r="J91" s="23">
        <f t="shared" si="14"/>
        <v>-1037.2807579436567</v>
      </c>
      <c r="K91" s="22">
        <f t="shared" si="15"/>
        <v>4.4792614062316716E-11</v>
      </c>
      <c r="L91" s="23">
        <f t="shared" si="16"/>
        <v>-7.2284400687294692E-12</v>
      </c>
      <c r="N91" s="81"/>
    </row>
    <row r="92" spans="1:14">
      <c r="N92" s="81"/>
    </row>
    <row r="93" spans="1:14" ht="9.6" customHeight="1">
      <c r="A93" s="81"/>
      <c r="B93" s="81"/>
      <c r="C93" s="81"/>
      <c r="D93" s="81"/>
      <c r="E93" s="81"/>
      <c r="F93" s="81"/>
      <c r="G93" s="81"/>
      <c r="H93" s="81"/>
      <c r="I93" s="81"/>
      <c r="J93" s="81"/>
      <c r="K93" s="81"/>
      <c r="L93" s="81"/>
      <c r="M93" s="81"/>
      <c r="N93" s="8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462E-77EC-4617-9927-064F4F4B6C54}">
  <dimension ref="A1:L171"/>
  <sheetViews>
    <sheetView showGridLines="0" zoomScale="95" zoomScaleNormal="100" workbookViewId="0">
      <selection activeCell="F37" sqref="F37"/>
    </sheetView>
  </sheetViews>
  <sheetFormatPr defaultRowHeight="14.45"/>
  <cols>
    <col min="1" max="1" width="2.42578125" customWidth="1"/>
    <col min="2" max="2" width="24.85546875" customWidth="1"/>
    <col min="3" max="3" width="14.7109375" bestFit="1" customWidth="1"/>
    <col min="4" max="4" width="16.140625" bestFit="1" customWidth="1"/>
    <col min="5" max="5" width="23.42578125" customWidth="1"/>
    <col min="6" max="6" width="19.28515625" customWidth="1"/>
    <col min="7" max="7" width="19.42578125" bestFit="1" customWidth="1"/>
    <col min="8" max="8" width="16" bestFit="1" customWidth="1"/>
    <col min="9" max="9" width="19.5703125" bestFit="1" customWidth="1"/>
    <col min="10" max="10" width="16.5703125" bestFit="1" customWidth="1"/>
    <col min="11" max="11" width="10.7109375" customWidth="1"/>
    <col min="12" max="12" width="1.5703125" customWidth="1"/>
  </cols>
  <sheetData>
    <row r="1" spans="2:12">
      <c r="L1" s="81"/>
    </row>
    <row r="2" spans="2:12">
      <c r="L2" s="81"/>
    </row>
    <row r="3" spans="2:12">
      <c r="L3" s="81"/>
    </row>
    <row r="4" spans="2:12">
      <c r="L4" s="81"/>
    </row>
    <row r="5" spans="2:12">
      <c r="L5" s="81"/>
    </row>
    <row r="6" spans="2:12">
      <c r="L6" s="81"/>
    </row>
    <row r="7" spans="2:12">
      <c r="L7" s="81"/>
    </row>
    <row r="8" spans="2:12">
      <c r="L8" s="81"/>
    </row>
    <row r="9" spans="2:12">
      <c r="L9" s="81"/>
    </row>
    <row r="10" spans="2:12">
      <c r="L10" s="81"/>
    </row>
    <row r="11" spans="2:12">
      <c r="L11" s="81"/>
    </row>
    <row r="12" spans="2:12">
      <c r="L12" s="81"/>
    </row>
    <row r="13" spans="2:12">
      <c r="L13" s="81"/>
    </row>
    <row r="14" spans="2:12">
      <c r="L14" s="81"/>
    </row>
    <row r="15" spans="2:12" ht="15" thickBot="1">
      <c r="E15" s="69" t="s">
        <v>38</v>
      </c>
      <c r="L15" s="81"/>
    </row>
    <row r="16" spans="2:12">
      <c r="B16" s="52" t="s">
        <v>39</v>
      </c>
      <c r="C16" s="85">
        <v>100000</v>
      </c>
      <c r="E16" s="54" t="s">
        <v>3</v>
      </c>
      <c r="F16" s="55" t="s">
        <v>4</v>
      </c>
      <c r="G16" s="56" t="s">
        <v>5</v>
      </c>
      <c r="I16" s="86"/>
      <c r="J16" s="86"/>
      <c r="L16" s="81"/>
    </row>
    <row r="17" spans="2:12">
      <c r="B17" s="52" t="s">
        <v>40</v>
      </c>
      <c r="C17" s="35">
        <v>0.1</v>
      </c>
      <c r="E17" s="57" t="s">
        <v>41</v>
      </c>
      <c r="F17" s="58">
        <f>H37</f>
        <v>353.59351046117899</v>
      </c>
      <c r="G17" s="59"/>
      <c r="L17" s="81"/>
    </row>
    <row r="18" spans="2:12">
      <c r="B18" s="52" t="s">
        <v>42</v>
      </c>
      <c r="C18">
        <v>144</v>
      </c>
      <c r="E18" s="65" t="s">
        <v>43</v>
      </c>
      <c r="F18" s="58">
        <f>I37</f>
        <v>694.44444444444446</v>
      </c>
      <c r="G18" s="61"/>
      <c r="I18" s="58"/>
      <c r="J18" s="58"/>
      <c r="L18" s="81"/>
    </row>
    <row r="19" spans="2:12">
      <c r="B19" s="52" t="s">
        <v>44</v>
      </c>
      <c r="C19" s="35">
        <v>0.05</v>
      </c>
      <c r="E19" s="65" t="s">
        <v>45</v>
      </c>
      <c r="F19" s="58">
        <f>G37</f>
        <v>478.80786175168816</v>
      </c>
      <c r="G19" s="61"/>
      <c r="I19" s="58"/>
      <c r="J19" s="58"/>
      <c r="L19" s="81"/>
    </row>
    <row r="20" spans="2:12">
      <c r="B20" s="52" t="s">
        <v>46</v>
      </c>
      <c r="C20" s="95">
        <f>PMT((C19/12),C18,-(C16-(C16*C17)),,0)</f>
        <v>832.40137221286716</v>
      </c>
      <c r="E20" s="60" t="s">
        <v>47</v>
      </c>
      <c r="F20" s="58"/>
      <c r="G20" s="61">
        <f>I37</f>
        <v>694.44444444444446</v>
      </c>
      <c r="I20" s="58"/>
      <c r="J20" s="58"/>
      <c r="L20" s="81"/>
    </row>
    <row r="21" spans="2:12" ht="15" thickBot="1">
      <c r="E21" s="62" t="s">
        <v>14</v>
      </c>
      <c r="F21" s="63"/>
      <c r="G21" s="64">
        <f>E37</f>
        <v>832.40137221286716</v>
      </c>
      <c r="I21" s="58"/>
      <c r="J21" s="58"/>
      <c r="L21" s="81"/>
    </row>
    <row r="22" spans="2:12">
      <c r="L22" s="81"/>
    </row>
    <row r="23" spans="2:12">
      <c r="D23" s="71"/>
      <c r="E23" s="68" t="s">
        <v>18</v>
      </c>
      <c r="F23" s="68" t="s">
        <v>23</v>
      </c>
      <c r="G23" s="68" t="s">
        <v>22</v>
      </c>
      <c r="H23" s="68" t="s">
        <v>19</v>
      </c>
      <c r="I23" s="68"/>
      <c r="J23" s="68"/>
      <c r="L23" s="81"/>
    </row>
    <row r="24" spans="2:12">
      <c r="B24" s="88" t="s">
        <v>25</v>
      </c>
      <c r="C24" s="87" t="s">
        <v>26</v>
      </c>
      <c r="D24" s="87" t="s">
        <v>27</v>
      </c>
      <c r="E24" s="87" t="s">
        <v>48</v>
      </c>
      <c r="F24" s="87" t="s">
        <v>49</v>
      </c>
      <c r="G24" s="87" t="s">
        <v>30</v>
      </c>
      <c r="H24" s="87" t="s">
        <v>41</v>
      </c>
      <c r="I24" s="87" t="s">
        <v>43</v>
      </c>
      <c r="J24" s="87" t="s">
        <v>50</v>
      </c>
      <c r="L24" s="81"/>
    </row>
    <row r="25" spans="2:12">
      <c r="B25" t="s">
        <v>35</v>
      </c>
      <c r="C25">
        <v>0</v>
      </c>
      <c r="D25" s="11">
        <v>44136</v>
      </c>
      <c r="E25" s="22">
        <f>C16*C17</f>
        <v>10000</v>
      </c>
      <c r="F25" s="22">
        <f>C16-E25</f>
        <v>90000</v>
      </c>
      <c r="G25" s="22">
        <f>E25</f>
        <v>10000</v>
      </c>
      <c r="H25" s="22">
        <v>0</v>
      </c>
      <c r="I25" s="22">
        <v>0</v>
      </c>
      <c r="J25" s="22">
        <f>C16-I25</f>
        <v>100000</v>
      </c>
      <c r="L25" s="81"/>
    </row>
    <row r="26" spans="2:12">
      <c r="B26" t="s">
        <v>36</v>
      </c>
      <c r="C26">
        <v>1</v>
      </c>
      <c r="D26" s="11">
        <v>44136</v>
      </c>
      <c r="E26" s="22">
        <f t="shared" ref="E26:E73" si="0">$C$20</f>
        <v>832.40137221286716</v>
      </c>
      <c r="F26" s="22">
        <f>F25+H26-E26</f>
        <v>89542.598627787127</v>
      </c>
      <c r="G26" s="22">
        <f>E26-H26</f>
        <v>457.40137221286716</v>
      </c>
      <c r="H26" s="22">
        <f>F25*($C$19/12)</f>
        <v>375</v>
      </c>
      <c r="I26" s="22">
        <f>$C$16/$C$18</f>
        <v>694.44444444444446</v>
      </c>
      <c r="J26" s="22">
        <f>J25-I26</f>
        <v>99305.555555555562</v>
      </c>
      <c r="L26" s="81"/>
    </row>
    <row r="27" spans="2:12">
      <c r="B27" t="s">
        <v>36</v>
      </c>
      <c r="C27">
        <v>2</v>
      </c>
      <c r="D27" s="11">
        <v>44166</v>
      </c>
      <c r="E27" s="22">
        <f t="shared" si="0"/>
        <v>832.40137221286716</v>
      </c>
      <c r="F27" s="22">
        <f t="shared" ref="F27:F73" si="1">F26+H27-E27</f>
        <v>89083.291416523367</v>
      </c>
      <c r="G27" s="22">
        <f t="shared" ref="G27:G73" si="2">E27-H27</f>
        <v>459.30721126375414</v>
      </c>
      <c r="H27" s="22">
        <f t="shared" ref="H27:H73" si="3">F26*($C$19/12)</f>
        <v>373.09416094911302</v>
      </c>
      <c r="I27" s="22">
        <f t="shared" ref="I27:I90" si="4">$C$16/$C$18</f>
        <v>694.44444444444446</v>
      </c>
      <c r="J27" s="22">
        <f t="shared" ref="J27:J73" si="5">J26-I27</f>
        <v>98611.111111111124</v>
      </c>
      <c r="L27" s="81"/>
    </row>
    <row r="28" spans="2:12">
      <c r="B28" t="s">
        <v>36</v>
      </c>
      <c r="C28">
        <v>3</v>
      </c>
      <c r="D28" s="11">
        <v>44197</v>
      </c>
      <c r="E28" s="22">
        <f t="shared" si="0"/>
        <v>832.40137221286716</v>
      </c>
      <c r="F28" s="22">
        <f t="shared" si="1"/>
        <v>88622.070425212674</v>
      </c>
      <c r="G28" s="22">
        <f t="shared" si="2"/>
        <v>461.22099131068649</v>
      </c>
      <c r="H28" s="22">
        <f t="shared" si="3"/>
        <v>371.18038090218067</v>
      </c>
      <c r="I28" s="22">
        <f t="shared" si="4"/>
        <v>694.44444444444446</v>
      </c>
      <c r="J28" s="22">
        <f t="shared" si="5"/>
        <v>97916.666666666686</v>
      </c>
      <c r="L28" s="81"/>
    </row>
    <row r="29" spans="2:12">
      <c r="B29" t="s">
        <v>36</v>
      </c>
      <c r="C29">
        <v>4</v>
      </c>
      <c r="D29" s="11">
        <v>44228</v>
      </c>
      <c r="E29" s="22">
        <f t="shared" si="0"/>
        <v>832.40137221286716</v>
      </c>
      <c r="F29" s="22">
        <f t="shared" si="1"/>
        <v>88158.927679771514</v>
      </c>
      <c r="G29" s="22">
        <f t="shared" si="2"/>
        <v>463.14274544114767</v>
      </c>
      <c r="H29" s="22">
        <f t="shared" si="3"/>
        <v>369.25862677171949</v>
      </c>
      <c r="I29" s="22">
        <f t="shared" si="4"/>
        <v>694.44444444444446</v>
      </c>
      <c r="J29" s="22">
        <f t="shared" si="5"/>
        <v>97222.222222222248</v>
      </c>
      <c r="L29" s="81"/>
    </row>
    <row r="30" spans="2:12">
      <c r="B30" t="s">
        <v>36</v>
      </c>
      <c r="C30">
        <v>5</v>
      </c>
      <c r="D30" s="11">
        <v>44256</v>
      </c>
      <c r="E30" s="22">
        <f t="shared" si="0"/>
        <v>832.40137221286716</v>
      </c>
      <c r="F30" s="22">
        <f t="shared" si="1"/>
        <v>87693.855172891024</v>
      </c>
      <c r="G30" s="22">
        <f t="shared" si="2"/>
        <v>465.07250688048583</v>
      </c>
      <c r="H30" s="22">
        <f t="shared" si="3"/>
        <v>367.32886533238133</v>
      </c>
      <c r="I30" s="22">
        <f t="shared" si="4"/>
        <v>694.44444444444446</v>
      </c>
      <c r="J30" s="22">
        <f t="shared" si="5"/>
        <v>96527.77777777781</v>
      </c>
      <c r="L30" s="81"/>
    </row>
    <row r="31" spans="2:12">
      <c r="B31" t="s">
        <v>36</v>
      </c>
      <c r="C31">
        <v>6</v>
      </c>
      <c r="D31" s="11">
        <v>44287</v>
      </c>
      <c r="E31" s="22">
        <f t="shared" si="0"/>
        <v>832.40137221286716</v>
      </c>
      <c r="F31" s="22">
        <f t="shared" si="1"/>
        <v>87226.844863898528</v>
      </c>
      <c r="G31" s="22">
        <f t="shared" si="2"/>
        <v>467.01030899248792</v>
      </c>
      <c r="H31" s="22">
        <f t="shared" si="3"/>
        <v>365.39106322037924</v>
      </c>
      <c r="I31" s="22">
        <f t="shared" si="4"/>
        <v>694.44444444444446</v>
      </c>
      <c r="J31" s="22">
        <f t="shared" si="5"/>
        <v>95833.333333333372</v>
      </c>
      <c r="L31" s="81"/>
    </row>
    <row r="32" spans="2:12">
      <c r="B32" t="s">
        <v>36</v>
      </c>
      <c r="C32">
        <v>7</v>
      </c>
      <c r="D32" s="11">
        <v>44317</v>
      </c>
      <c r="E32" s="22">
        <f t="shared" si="0"/>
        <v>832.40137221286716</v>
      </c>
      <c r="F32" s="22">
        <f t="shared" si="1"/>
        <v>86757.888678618561</v>
      </c>
      <c r="G32" s="22">
        <f t="shared" si="2"/>
        <v>468.95618527995663</v>
      </c>
      <c r="H32" s="22">
        <f t="shared" si="3"/>
        <v>363.44518693291053</v>
      </c>
      <c r="I32" s="22">
        <f t="shared" si="4"/>
        <v>694.44444444444446</v>
      </c>
      <c r="J32" s="22">
        <f t="shared" si="5"/>
        <v>95138.888888888934</v>
      </c>
      <c r="L32" s="81"/>
    </row>
    <row r="33" spans="2:12">
      <c r="B33" t="s">
        <v>36</v>
      </c>
      <c r="C33">
        <v>8</v>
      </c>
      <c r="D33" s="11">
        <v>44348</v>
      </c>
      <c r="E33" s="22">
        <f t="shared" si="0"/>
        <v>832.40137221286716</v>
      </c>
      <c r="F33" s="22">
        <f t="shared" si="1"/>
        <v>86286.97850923326</v>
      </c>
      <c r="G33" s="22">
        <f t="shared" si="2"/>
        <v>470.91016938528981</v>
      </c>
      <c r="H33" s="22">
        <f t="shared" si="3"/>
        <v>361.49120282757735</v>
      </c>
      <c r="I33" s="22">
        <f t="shared" si="4"/>
        <v>694.44444444444446</v>
      </c>
      <c r="J33" s="22">
        <f t="shared" si="5"/>
        <v>94444.444444444496</v>
      </c>
      <c r="L33" s="81"/>
    </row>
    <row r="34" spans="2:12">
      <c r="B34" t="s">
        <v>36</v>
      </c>
      <c r="C34">
        <v>9</v>
      </c>
      <c r="D34" s="11">
        <v>44378</v>
      </c>
      <c r="E34" s="22">
        <f t="shared" si="0"/>
        <v>832.40137221286716</v>
      </c>
      <c r="F34" s="22">
        <f t="shared" si="1"/>
        <v>85814.106214142186</v>
      </c>
      <c r="G34" s="22">
        <f t="shared" si="2"/>
        <v>472.87229509106191</v>
      </c>
      <c r="H34" s="22">
        <f t="shared" si="3"/>
        <v>359.52907712180524</v>
      </c>
      <c r="I34" s="22">
        <f t="shared" si="4"/>
        <v>694.44444444444446</v>
      </c>
      <c r="J34" s="22">
        <f t="shared" si="5"/>
        <v>93750.000000000058</v>
      </c>
      <c r="L34" s="81"/>
    </row>
    <row r="35" spans="2:12">
      <c r="B35" t="s">
        <v>36</v>
      </c>
      <c r="C35">
        <v>10</v>
      </c>
      <c r="D35" s="11">
        <v>44409</v>
      </c>
      <c r="E35" s="22">
        <f t="shared" si="0"/>
        <v>832.40137221286716</v>
      </c>
      <c r="F35" s="22">
        <f t="shared" si="1"/>
        <v>85339.263617821576</v>
      </c>
      <c r="G35" s="22">
        <f t="shared" si="2"/>
        <v>474.84259632060804</v>
      </c>
      <c r="H35" s="22">
        <f t="shared" si="3"/>
        <v>357.55877589225912</v>
      </c>
      <c r="I35" s="22">
        <f t="shared" si="4"/>
        <v>694.44444444444446</v>
      </c>
      <c r="J35" s="22">
        <f t="shared" si="5"/>
        <v>93055.55555555562</v>
      </c>
      <c r="L35" s="81"/>
    </row>
    <row r="36" spans="2:12">
      <c r="B36" t="s">
        <v>36</v>
      </c>
      <c r="C36">
        <v>11</v>
      </c>
      <c r="D36" s="11">
        <v>44440</v>
      </c>
      <c r="E36" s="22">
        <f t="shared" si="0"/>
        <v>832.40137221286716</v>
      </c>
      <c r="F36" s="22">
        <f t="shared" si="1"/>
        <v>84862.442510682959</v>
      </c>
      <c r="G36" s="22">
        <f t="shared" si="2"/>
        <v>476.82110713861061</v>
      </c>
      <c r="H36" s="22">
        <f t="shared" si="3"/>
        <v>355.58026507425654</v>
      </c>
      <c r="I36" s="22">
        <f t="shared" si="4"/>
        <v>694.44444444444446</v>
      </c>
      <c r="J36" s="22">
        <f t="shared" si="5"/>
        <v>92361.111111111182</v>
      </c>
      <c r="L36" s="81"/>
    </row>
    <row r="37" spans="2:12">
      <c r="B37" s="82" t="s">
        <v>36</v>
      </c>
      <c r="C37" s="82">
        <v>12</v>
      </c>
      <c r="D37" s="83">
        <v>44470</v>
      </c>
      <c r="E37" s="84">
        <f t="shared" si="0"/>
        <v>832.40137221286716</v>
      </c>
      <c r="F37" s="84">
        <f t="shared" si="1"/>
        <v>84383.634648931271</v>
      </c>
      <c r="G37" s="84">
        <f t="shared" si="2"/>
        <v>478.80786175168816</v>
      </c>
      <c r="H37" s="84">
        <f t="shared" si="3"/>
        <v>353.59351046117899</v>
      </c>
      <c r="I37" s="84">
        <f t="shared" si="4"/>
        <v>694.44444444444446</v>
      </c>
      <c r="J37" s="84">
        <f t="shared" si="5"/>
        <v>91666.666666666744</v>
      </c>
      <c r="K37" s="72" t="s">
        <v>37</v>
      </c>
      <c r="L37" s="81"/>
    </row>
    <row r="38" spans="2:12">
      <c r="B38" t="s">
        <v>36</v>
      </c>
      <c r="C38">
        <v>13</v>
      </c>
      <c r="D38" s="11">
        <v>44501</v>
      </c>
      <c r="E38" s="22">
        <f t="shared" si="0"/>
        <v>832.40137221286716</v>
      </c>
      <c r="F38" s="22">
        <f t="shared" si="1"/>
        <v>83902.831754422281</v>
      </c>
      <c r="G38" s="22">
        <f t="shared" si="2"/>
        <v>480.80289450898687</v>
      </c>
      <c r="H38" s="22">
        <f t="shared" si="3"/>
        <v>351.59847770388029</v>
      </c>
      <c r="I38" s="22">
        <f t="shared" si="4"/>
        <v>694.44444444444446</v>
      </c>
      <c r="J38" s="22">
        <f t="shared" si="5"/>
        <v>90972.222222222306</v>
      </c>
      <c r="L38" s="81"/>
    </row>
    <row r="39" spans="2:12">
      <c r="B39" t="s">
        <v>36</v>
      </c>
      <c r="C39">
        <v>14</v>
      </c>
      <c r="D39" s="11">
        <v>44531</v>
      </c>
      <c r="E39" s="23">
        <f t="shared" si="0"/>
        <v>832.40137221286716</v>
      </c>
      <c r="F39" s="23">
        <f t="shared" si="1"/>
        <v>83420.025514519497</v>
      </c>
      <c r="G39" s="23">
        <f t="shared" si="2"/>
        <v>482.80623990277434</v>
      </c>
      <c r="H39" s="23">
        <f t="shared" si="3"/>
        <v>349.59513231009282</v>
      </c>
      <c r="I39" s="23">
        <f t="shared" si="4"/>
        <v>694.44444444444446</v>
      </c>
      <c r="J39" s="23">
        <f t="shared" si="5"/>
        <v>90277.777777777868</v>
      </c>
      <c r="L39" s="81"/>
    </row>
    <row r="40" spans="2:12">
      <c r="B40" t="s">
        <v>36</v>
      </c>
      <c r="C40">
        <v>15</v>
      </c>
      <c r="D40" s="11">
        <v>44562</v>
      </c>
      <c r="E40" s="22">
        <f t="shared" si="0"/>
        <v>832.40137221286716</v>
      </c>
      <c r="F40" s="22">
        <f t="shared" si="1"/>
        <v>82935.207581950453</v>
      </c>
      <c r="G40" s="22">
        <f t="shared" si="2"/>
        <v>484.81793256903592</v>
      </c>
      <c r="H40" s="22">
        <f t="shared" si="3"/>
        <v>347.58343964383124</v>
      </c>
      <c r="I40" s="22">
        <f t="shared" si="4"/>
        <v>694.44444444444446</v>
      </c>
      <c r="J40" s="22">
        <f t="shared" si="5"/>
        <v>89583.33333333343</v>
      </c>
      <c r="L40" s="81"/>
    </row>
    <row r="41" spans="2:12">
      <c r="B41" t="s">
        <v>36</v>
      </c>
      <c r="C41">
        <v>16</v>
      </c>
      <c r="D41" s="11">
        <v>44593</v>
      </c>
      <c r="E41" s="22">
        <f t="shared" si="0"/>
        <v>832.40137221286716</v>
      </c>
      <c r="F41" s="22">
        <f t="shared" si="1"/>
        <v>82448.369574662371</v>
      </c>
      <c r="G41" s="22">
        <f t="shared" si="2"/>
        <v>486.83800728807358</v>
      </c>
      <c r="H41" s="22">
        <f t="shared" si="3"/>
        <v>345.56336492479358</v>
      </c>
      <c r="I41" s="22">
        <f t="shared" si="4"/>
        <v>694.44444444444446</v>
      </c>
      <c r="J41" s="22">
        <f t="shared" si="5"/>
        <v>88888.888888888992</v>
      </c>
      <c r="L41" s="81"/>
    </row>
    <row r="42" spans="2:12">
      <c r="B42" t="s">
        <v>36</v>
      </c>
      <c r="C42">
        <v>17</v>
      </c>
      <c r="D42" s="11">
        <v>44621</v>
      </c>
      <c r="E42" s="22">
        <f t="shared" si="0"/>
        <v>832.40137221286716</v>
      </c>
      <c r="F42" s="22">
        <f t="shared" si="1"/>
        <v>81959.503075677261</v>
      </c>
      <c r="G42" s="22">
        <f t="shared" si="2"/>
        <v>488.86649898510728</v>
      </c>
      <c r="H42" s="22">
        <f t="shared" si="3"/>
        <v>343.53487322775987</v>
      </c>
      <c r="I42" s="22">
        <f t="shared" si="4"/>
        <v>694.44444444444446</v>
      </c>
      <c r="J42" s="22">
        <f t="shared" si="5"/>
        <v>88194.444444444554</v>
      </c>
      <c r="L42" s="81"/>
    </row>
    <row r="43" spans="2:12">
      <c r="B43" t="s">
        <v>36</v>
      </c>
      <c r="C43">
        <v>18</v>
      </c>
      <c r="D43" s="11">
        <v>44652</v>
      </c>
      <c r="E43" s="22">
        <f t="shared" si="0"/>
        <v>832.40137221286716</v>
      </c>
      <c r="F43" s="22">
        <f t="shared" si="1"/>
        <v>81468.599632946381</v>
      </c>
      <c r="G43" s="22">
        <f t="shared" si="2"/>
        <v>490.90344273087857</v>
      </c>
      <c r="H43" s="22">
        <f t="shared" si="3"/>
        <v>341.49792948198859</v>
      </c>
      <c r="I43" s="22">
        <f t="shared" si="4"/>
        <v>694.44444444444446</v>
      </c>
      <c r="J43" s="22">
        <f t="shared" si="5"/>
        <v>87500.000000000116</v>
      </c>
      <c r="L43" s="81"/>
    </row>
    <row r="44" spans="2:12">
      <c r="B44" t="s">
        <v>36</v>
      </c>
      <c r="C44">
        <v>19</v>
      </c>
      <c r="D44" s="11">
        <v>44682</v>
      </c>
      <c r="E44" s="22">
        <f t="shared" si="0"/>
        <v>832.40137221286716</v>
      </c>
      <c r="F44" s="22">
        <f t="shared" si="1"/>
        <v>80975.650759204116</v>
      </c>
      <c r="G44" s="22">
        <f t="shared" si="2"/>
        <v>492.94887374225726</v>
      </c>
      <c r="H44" s="22">
        <f t="shared" si="3"/>
        <v>339.4524984706099</v>
      </c>
      <c r="I44" s="22">
        <f t="shared" si="4"/>
        <v>694.44444444444446</v>
      </c>
      <c r="J44" s="22">
        <f t="shared" si="5"/>
        <v>86805.555555555678</v>
      </c>
      <c r="L44" s="81"/>
    </row>
    <row r="45" spans="2:12">
      <c r="B45" t="s">
        <v>36</v>
      </c>
      <c r="C45">
        <v>20</v>
      </c>
      <c r="D45" s="11">
        <v>44713</v>
      </c>
      <c r="E45" s="22">
        <f t="shared" si="0"/>
        <v>832.40137221286716</v>
      </c>
      <c r="F45" s="22">
        <f t="shared" si="1"/>
        <v>80480.647931821266</v>
      </c>
      <c r="G45" s="22">
        <f t="shared" si="2"/>
        <v>495.00282738285</v>
      </c>
      <c r="H45" s="22">
        <f t="shared" si="3"/>
        <v>337.39854483001716</v>
      </c>
      <c r="I45" s="22">
        <f t="shared" si="4"/>
        <v>694.44444444444446</v>
      </c>
      <c r="J45" s="22">
        <f t="shared" si="5"/>
        <v>86111.11111111124</v>
      </c>
      <c r="L45" s="81"/>
    </row>
    <row r="46" spans="2:12">
      <c r="B46" t="s">
        <v>36</v>
      </c>
      <c r="C46">
        <v>21</v>
      </c>
      <c r="D46" s="11">
        <v>44743</v>
      </c>
      <c r="E46" s="22">
        <f t="shared" si="0"/>
        <v>832.40137221286716</v>
      </c>
      <c r="F46" s="22">
        <f t="shared" si="1"/>
        <v>79983.582592657651</v>
      </c>
      <c r="G46" s="22">
        <f t="shared" si="2"/>
        <v>497.0653391636119</v>
      </c>
      <c r="H46" s="22">
        <f t="shared" si="3"/>
        <v>335.33603304925526</v>
      </c>
      <c r="I46" s="22">
        <f t="shared" si="4"/>
        <v>694.44444444444446</v>
      </c>
      <c r="J46" s="22">
        <f t="shared" si="5"/>
        <v>85416.666666666802</v>
      </c>
      <c r="L46" s="81"/>
    </row>
    <row r="47" spans="2:12">
      <c r="B47" t="s">
        <v>36</v>
      </c>
      <c r="C47">
        <v>22</v>
      </c>
      <c r="D47" s="11">
        <v>44774</v>
      </c>
      <c r="E47" s="22">
        <f t="shared" si="0"/>
        <v>832.40137221286716</v>
      </c>
      <c r="F47" s="22">
        <f t="shared" si="1"/>
        <v>79484.44614791419</v>
      </c>
      <c r="G47" s="22">
        <f t="shared" si="2"/>
        <v>499.13644474346029</v>
      </c>
      <c r="H47" s="22">
        <f t="shared" si="3"/>
        <v>333.26492746940687</v>
      </c>
      <c r="I47" s="22">
        <f t="shared" si="4"/>
        <v>694.44444444444446</v>
      </c>
      <c r="J47" s="22">
        <f t="shared" si="5"/>
        <v>84722.222222222365</v>
      </c>
      <c r="L47" s="81"/>
    </row>
    <row r="48" spans="2:12">
      <c r="B48" t="s">
        <v>36</v>
      </c>
      <c r="C48">
        <v>23</v>
      </c>
      <c r="D48" s="11">
        <v>44805</v>
      </c>
      <c r="E48" s="22">
        <f t="shared" si="0"/>
        <v>832.40137221286716</v>
      </c>
      <c r="F48" s="22">
        <f t="shared" si="1"/>
        <v>78983.229967984298</v>
      </c>
      <c r="G48" s="22">
        <f t="shared" si="2"/>
        <v>501.21617992989138</v>
      </c>
      <c r="H48" s="22">
        <f t="shared" si="3"/>
        <v>331.18519228297578</v>
      </c>
      <c r="I48" s="22">
        <f t="shared" si="4"/>
        <v>694.44444444444446</v>
      </c>
      <c r="J48" s="22">
        <f t="shared" si="5"/>
        <v>84027.777777777927</v>
      </c>
      <c r="L48" s="81"/>
    </row>
    <row r="49" spans="2:12">
      <c r="B49" t="s">
        <v>36</v>
      </c>
      <c r="C49">
        <v>24</v>
      </c>
      <c r="D49" s="11">
        <v>44835</v>
      </c>
      <c r="E49" s="22">
        <f t="shared" si="0"/>
        <v>832.40137221286716</v>
      </c>
      <c r="F49" s="22">
        <f t="shared" si="1"/>
        <v>78479.925387304698</v>
      </c>
      <c r="G49" s="22">
        <f t="shared" si="2"/>
        <v>503.30458067959927</v>
      </c>
      <c r="H49" s="22">
        <f t="shared" si="3"/>
        <v>329.09679153326789</v>
      </c>
      <c r="I49" s="22">
        <f t="shared" si="4"/>
        <v>694.44444444444446</v>
      </c>
      <c r="J49" s="22">
        <f t="shared" si="5"/>
        <v>83333.333333333489</v>
      </c>
      <c r="L49" s="81"/>
    </row>
    <row r="50" spans="2:12">
      <c r="B50" t="s">
        <v>36</v>
      </c>
      <c r="C50">
        <v>25</v>
      </c>
      <c r="D50" s="11">
        <v>44866</v>
      </c>
      <c r="E50" s="22">
        <f t="shared" si="0"/>
        <v>832.40137221286716</v>
      </c>
      <c r="F50" s="22">
        <f t="shared" si="1"/>
        <v>77974.523704205596</v>
      </c>
      <c r="G50" s="22">
        <f t="shared" si="2"/>
        <v>505.40168309909757</v>
      </c>
      <c r="H50" s="22">
        <f t="shared" si="3"/>
        <v>326.99968911376959</v>
      </c>
      <c r="I50" s="22">
        <f t="shared" si="4"/>
        <v>694.44444444444446</v>
      </c>
      <c r="J50" s="22">
        <f t="shared" si="5"/>
        <v>82638.888888889051</v>
      </c>
      <c r="L50" s="81"/>
    </row>
    <row r="51" spans="2:12">
      <c r="B51" t="s">
        <v>36</v>
      </c>
      <c r="C51">
        <v>26</v>
      </c>
      <c r="D51" s="11">
        <v>44896</v>
      </c>
      <c r="E51" s="22">
        <f t="shared" si="0"/>
        <v>832.40137221286716</v>
      </c>
      <c r="F51" s="22">
        <f t="shared" si="1"/>
        <v>77467.016180760242</v>
      </c>
      <c r="G51" s="22">
        <f t="shared" si="2"/>
        <v>507.50752344534385</v>
      </c>
      <c r="H51" s="22">
        <f t="shared" si="3"/>
        <v>324.89384876752331</v>
      </c>
      <c r="I51" s="22">
        <f t="shared" si="4"/>
        <v>694.44444444444446</v>
      </c>
      <c r="J51" s="22">
        <f t="shared" si="5"/>
        <v>81944.444444444613</v>
      </c>
      <c r="L51" s="81"/>
    </row>
    <row r="52" spans="2:12">
      <c r="B52" t="s">
        <v>36</v>
      </c>
      <c r="C52">
        <v>27</v>
      </c>
      <c r="D52" s="11">
        <v>44927</v>
      </c>
      <c r="E52" s="22">
        <f t="shared" si="0"/>
        <v>832.40137221286716</v>
      </c>
      <c r="F52" s="22">
        <f t="shared" si="1"/>
        <v>76957.394042633867</v>
      </c>
      <c r="G52" s="22">
        <f t="shared" si="2"/>
        <v>509.62213812636617</v>
      </c>
      <c r="H52" s="22">
        <f t="shared" si="3"/>
        <v>322.77923408650099</v>
      </c>
      <c r="I52" s="22">
        <f t="shared" si="4"/>
        <v>694.44444444444446</v>
      </c>
      <c r="J52" s="22">
        <f t="shared" si="5"/>
        <v>81250.000000000175</v>
      </c>
      <c r="L52" s="81"/>
    </row>
    <row r="53" spans="2:12">
      <c r="B53" t="s">
        <v>36</v>
      </c>
      <c r="C53">
        <v>28</v>
      </c>
      <c r="D53" s="11">
        <v>44958</v>
      </c>
      <c r="E53" s="22">
        <f t="shared" si="0"/>
        <v>832.40137221286716</v>
      </c>
      <c r="F53" s="22">
        <f t="shared" si="1"/>
        <v>76445.648478931966</v>
      </c>
      <c r="G53" s="22">
        <f t="shared" si="2"/>
        <v>511.74556370189271</v>
      </c>
      <c r="H53" s="22">
        <f t="shared" si="3"/>
        <v>320.65580851097445</v>
      </c>
      <c r="I53" s="22">
        <f t="shared" si="4"/>
        <v>694.44444444444446</v>
      </c>
      <c r="J53" s="22">
        <f t="shared" si="5"/>
        <v>80555.555555555737</v>
      </c>
      <c r="L53" s="81"/>
    </row>
    <row r="54" spans="2:12">
      <c r="B54" t="s">
        <v>36</v>
      </c>
      <c r="C54">
        <v>29</v>
      </c>
      <c r="D54" s="11">
        <v>44986</v>
      </c>
      <c r="E54" s="22">
        <f t="shared" si="0"/>
        <v>832.40137221286716</v>
      </c>
      <c r="F54" s="22">
        <f t="shared" si="1"/>
        <v>75931.770642047981</v>
      </c>
      <c r="G54" s="22">
        <f t="shared" si="2"/>
        <v>513.87783688398395</v>
      </c>
      <c r="H54" s="22">
        <f t="shared" si="3"/>
        <v>318.52353532888321</v>
      </c>
      <c r="I54" s="22">
        <f t="shared" si="4"/>
        <v>694.44444444444446</v>
      </c>
      <c r="J54" s="22">
        <f t="shared" si="5"/>
        <v>79861.111111111299</v>
      </c>
      <c r="L54" s="81"/>
    </row>
    <row r="55" spans="2:12">
      <c r="B55" t="s">
        <v>36</v>
      </c>
      <c r="C55">
        <v>30</v>
      </c>
      <c r="D55" s="11">
        <v>45017</v>
      </c>
      <c r="E55" s="22">
        <f t="shared" si="0"/>
        <v>832.40137221286716</v>
      </c>
      <c r="F55" s="22">
        <f t="shared" si="1"/>
        <v>75415.751647510304</v>
      </c>
      <c r="G55" s="22">
        <f t="shared" si="2"/>
        <v>516.01899453766725</v>
      </c>
      <c r="H55" s="22">
        <f t="shared" si="3"/>
        <v>316.3823776751999</v>
      </c>
      <c r="I55" s="22">
        <f t="shared" si="4"/>
        <v>694.44444444444446</v>
      </c>
      <c r="J55" s="22">
        <f t="shared" si="5"/>
        <v>79166.666666666861</v>
      </c>
      <c r="L55" s="81"/>
    </row>
    <row r="56" spans="2:12">
      <c r="B56" t="s">
        <v>36</v>
      </c>
      <c r="C56">
        <v>31</v>
      </c>
      <c r="D56" s="11">
        <v>45047</v>
      </c>
      <c r="E56" s="22">
        <f t="shared" si="0"/>
        <v>832.40137221286716</v>
      </c>
      <c r="F56" s="22">
        <f t="shared" si="1"/>
        <v>74897.582573828724</v>
      </c>
      <c r="G56" s="22">
        <f t="shared" si="2"/>
        <v>518.16907368157422</v>
      </c>
      <c r="H56" s="22">
        <f t="shared" si="3"/>
        <v>314.23229853129294</v>
      </c>
      <c r="I56" s="22">
        <f t="shared" si="4"/>
        <v>694.44444444444446</v>
      </c>
      <c r="J56" s="22">
        <f t="shared" si="5"/>
        <v>78472.222222222423</v>
      </c>
      <c r="L56" s="81"/>
    </row>
    <row r="57" spans="2:12">
      <c r="B57" t="s">
        <v>36</v>
      </c>
      <c r="C57">
        <v>32</v>
      </c>
      <c r="D57" s="11">
        <v>45078</v>
      </c>
      <c r="E57" s="22">
        <f t="shared" si="0"/>
        <v>832.40137221286716</v>
      </c>
      <c r="F57" s="22">
        <f t="shared" si="1"/>
        <v>74377.254462340134</v>
      </c>
      <c r="G57" s="22">
        <f t="shared" si="2"/>
        <v>520.32811148858082</v>
      </c>
      <c r="H57" s="22">
        <f t="shared" si="3"/>
        <v>312.07326072428634</v>
      </c>
      <c r="I57" s="22">
        <f t="shared" si="4"/>
        <v>694.44444444444446</v>
      </c>
      <c r="J57" s="22">
        <f t="shared" si="5"/>
        <v>77777.777777777985</v>
      </c>
      <c r="L57" s="81"/>
    </row>
    <row r="58" spans="2:12">
      <c r="B58" t="s">
        <v>36</v>
      </c>
      <c r="C58">
        <v>33</v>
      </c>
      <c r="D58" s="11">
        <v>45108</v>
      </c>
      <c r="E58" s="22">
        <f t="shared" si="0"/>
        <v>832.40137221286716</v>
      </c>
      <c r="F58" s="22">
        <f t="shared" si="1"/>
        <v>73854.758317053682</v>
      </c>
      <c r="G58" s="22">
        <f t="shared" si="2"/>
        <v>522.49614528644997</v>
      </c>
      <c r="H58" s="22">
        <f t="shared" si="3"/>
        <v>309.90522692641724</v>
      </c>
      <c r="I58" s="22">
        <f t="shared" si="4"/>
        <v>694.44444444444446</v>
      </c>
      <c r="J58" s="22">
        <f t="shared" si="5"/>
        <v>77083.333333333547</v>
      </c>
      <c r="L58" s="81"/>
    </row>
    <row r="59" spans="2:12">
      <c r="B59" t="s">
        <v>36</v>
      </c>
      <c r="C59">
        <v>34</v>
      </c>
      <c r="D59" s="11">
        <v>45139</v>
      </c>
      <c r="E59" s="22">
        <f t="shared" si="0"/>
        <v>832.40137221286716</v>
      </c>
      <c r="F59" s="22">
        <f t="shared" si="1"/>
        <v>73330.0851044952</v>
      </c>
      <c r="G59" s="22">
        <f t="shared" si="2"/>
        <v>524.67321255847685</v>
      </c>
      <c r="H59" s="22">
        <f t="shared" si="3"/>
        <v>307.72815965439031</v>
      </c>
      <c r="I59" s="22">
        <f t="shared" si="4"/>
        <v>694.44444444444446</v>
      </c>
      <c r="J59" s="22">
        <f t="shared" si="5"/>
        <v>76388.888888889109</v>
      </c>
      <c r="L59" s="81"/>
    </row>
    <row r="60" spans="2:12">
      <c r="B60" t="s">
        <v>36</v>
      </c>
      <c r="C60">
        <v>35</v>
      </c>
      <c r="D60" s="11">
        <v>45170</v>
      </c>
      <c r="E60" s="22">
        <f t="shared" si="0"/>
        <v>832.40137221286716</v>
      </c>
      <c r="F60" s="22">
        <f t="shared" si="1"/>
        <v>72803.225753551058</v>
      </c>
      <c r="G60" s="22">
        <f t="shared" si="2"/>
        <v>526.85935094413719</v>
      </c>
      <c r="H60" s="22">
        <f t="shared" si="3"/>
        <v>305.54202126872997</v>
      </c>
      <c r="I60" s="22">
        <f t="shared" si="4"/>
        <v>694.44444444444446</v>
      </c>
      <c r="J60" s="22">
        <f t="shared" si="5"/>
        <v>75694.444444444671</v>
      </c>
      <c r="L60" s="81"/>
    </row>
    <row r="61" spans="2:12">
      <c r="B61" t="s">
        <v>36</v>
      </c>
      <c r="C61">
        <v>36</v>
      </c>
      <c r="D61" s="11">
        <v>45200</v>
      </c>
      <c r="E61" s="22">
        <f t="shared" si="0"/>
        <v>832.40137221286716</v>
      </c>
      <c r="F61" s="22">
        <f t="shared" si="1"/>
        <v>72274.171155311313</v>
      </c>
      <c r="G61" s="22">
        <f t="shared" si="2"/>
        <v>529.05459823973774</v>
      </c>
      <c r="H61" s="22">
        <f t="shared" si="3"/>
        <v>303.34677397312942</v>
      </c>
      <c r="I61" s="22">
        <f t="shared" si="4"/>
        <v>694.44444444444446</v>
      </c>
      <c r="J61" s="22">
        <f t="shared" si="5"/>
        <v>75000.000000000233</v>
      </c>
      <c r="K61" s="72"/>
      <c r="L61" s="81"/>
    </row>
    <row r="62" spans="2:12">
      <c r="B62" t="s">
        <v>36</v>
      </c>
      <c r="C62">
        <v>37</v>
      </c>
      <c r="D62" s="11">
        <v>45231</v>
      </c>
      <c r="E62" s="22">
        <f t="shared" si="0"/>
        <v>832.40137221286716</v>
      </c>
      <c r="F62" s="22">
        <f t="shared" si="1"/>
        <v>71742.912162912238</v>
      </c>
      <c r="G62" s="22">
        <f t="shared" si="2"/>
        <v>531.25899239907005</v>
      </c>
      <c r="H62" s="22">
        <f t="shared" si="3"/>
        <v>301.14237981379711</v>
      </c>
      <c r="I62" s="22">
        <f t="shared" si="4"/>
        <v>694.44444444444446</v>
      </c>
      <c r="J62" s="22">
        <f t="shared" si="5"/>
        <v>74305.555555555795</v>
      </c>
      <c r="L62" s="81"/>
    </row>
    <row r="63" spans="2:12">
      <c r="B63" t="s">
        <v>36</v>
      </c>
      <c r="C63">
        <v>38</v>
      </c>
      <c r="D63" s="11">
        <v>45261</v>
      </c>
      <c r="E63" s="22">
        <f t="shared" si="0"/>
        <v>832.40137221286716</v>
      </c>
      <c r="F63" s="22">
        <f t="shared" si="1"/>
        <v>71209.439591378163</v>
      </c>
      <c r="G63" s="22">
        <f t="shared" si="2"/>
        <v>533.47257153406622</v>
      </c>
      <c r="H63" s="22">
        <f t="shared" si="3"/>
        <v>298.928800678801</v>
      </c>
      <c r="I63" s="22">
        <f t="shared" si="4"/>
        <v>694.44444444444446</v>
      </c>
      <c r="J63" s="22">
        <f t="shared" si="5"/>
        <v>73611.111111111357</v>
      </c>
      <c r="L63" s="81"/>
    </row>
    <row r="64" spans="2:12">
      <c r="B64" t="s">
        <v>36</v>
      </c>
      <c r="C64">
        <v>39</v>
      </c>
      <c r="D64" s="11">
        <v>45292</v>
      </c>
      <c r="E64" s="22">
        <f t="shared" si="0"/>
        <v>832.40137221286716</v>
      </c>
      <c r="F64" s="22">
        <f t="shared" si="1"/>
        <v>70673.744217462692</v>
      </c>
      <c r="G64" s="22">
        <f t="shared" si="2"/>
        <v>535.69537391545816</v>
      </c>
      <c r="H64" s="22">
        <f t="shared" si="3"/>
        <v>296.705998297409</v>
      </c>
      <c r="I64" s="22">
        <f t="shared" si="4"/>
        <v>694.44444444444446</v>
      </c>
      <c r="J64" s="22">
        <f t="shared" si="5"/>
        <v>72916.666666666919</v>
      </c>
      <c r="L64" s="81"/>
    </row>
    <row r="65" spans="2:12">
      <c r="B65" t="s">
        <v>36</v>
      </c>
      <c r="C65">
        <v>40</v>
      </c>
      <c r="D65" s="11">
        <v>45323</v>
      </c>
      <c r="E65" s="22">
        <f t="shared" si="0"/>
        <v>832.40137221286716</v>
      </c>
      <c r="F65" s="22">
        <f t="shared" si="1"/>
        <v>70135.816779489251</v>
      </c>
      <c r="G65" s="22">
        <f t="shared" si="2"/>
        <v>537.92743797343928</v>
      </c>
      <c r="H65" s="22">
        <f t="shared" si="3"/>
        <v>294.47393423942788</v>
      </c>
      <c r="I65" s="22">
        <f t="shared" si="4"/>
        <v>694.44444444444446</v>
      </c>
      <c r="J65" s="22">
        <f t="shared" si="5"/>
        <v>72222.222222222481</v>
      </c>
      <c r="L65" s="81"/>
    </row>
    <row r="66" spans="2:12">
      <c r="B66" t="s">
        <v>36</v>
      </c>
      <c r="C66">
        <v>41</v>
      </c>
      <c r="D66" s="11">
        <v>45352</v>
      </c>
      <c r="E66" s="22">
        <f t="shared" si="0"/>
        <v>832.40137221286716</v>
      </c>
      <c r="F66" s="22">
        <f t="shared" si="1"/>
        <v>69595.647977190922</v>
      </c>
      <c r="G66" s="22">
        <f t="shared" si="2"/>
        <v>540.16880229832861</v>
      </c>
      <c r="H66" s="22">
        <f t="shared" si="3"/>
        <v>292.23256991453854</v>
      </c>
      <c r="I66" s="22">
        <f t="shared" si="4"/>
        <v>694.44444444444446</v>
      </c>
      <c r="J66" s="22">
        <f t="shared" si="5"/>
        <v>71527.777777778043</v>
      </c>
      <c r="L66" s="81"/>
    </row>
    <row r="67" spans="2:12">
      <c r="B67" t="s">
        <v>36</v>
      </c>
      <c r="C67">
        <v>42</v>
      </c>
      <c r="D67" s="11">
        <v>45383</v>
      </c>
      <c r="E67" s="22">
        <f t="shared" si="0"/>
        <v>832.40137221286716</v>
      </c>
      <c r="F67" s="22">
        <f t="shared" si="1"/>
        <v>69053.228471549679</v>
      </c>
      <c r="G67" s="22">
        <f t="shared" si="2"/>
        <v>542.4195056412384</v>
      </c>
      <c r="H67" s="22">
        <f t="shared" si="3"/>
        <v>289.98186657162881</v>
      </c>
      <c r="I67" s="22">
        <f t="shared" si="4"/>
        <v>694.44444444444446</v>
      </c>
      <c r="J67" s="22">
        <f t="shared" si="5"/>
        <v>70833.333333333605</v>
      </c>
      <c r="L67" s="81"/>
    </row>
    <row r="68" spans="2:12">
      <c r="B68" t="s">
        <v>36</v>
      </c>
      <c r="C68">
        <v>43</v>
      </c>
      <c r="D68" s="11">
        <v>45413</v>
      </c>
      <c r="E68" s="22">
        <f t="shared" si="0"/>
        <v>832.40137221286716</v>
      </c>
      <c r="F68" s="22">
        <f t="shared" si="1"/>
        <v>68508.548884634933</v>
      </c>
      <c r="G68" s="22">
        <f t="shared" si="2"/>
        <v>544.67958691474348</v>
      </c>
      <c r="H68" s="22">
        <f t="shared" si="3"/>
        <v>287.72178529812368</v>
      </c>
      <c r="I68" s="22">
        <f t="shared" si="4"/>
        <v>694.44444444444446</v>
      </c>
      <c r="J68" s="22">
        <f t="shared" si="5"/>
        <v>70138.888888889167</v>
      </c>
      <c r="L68" s="81"/>
    </row>
    <row r="69" spans="2:12">
      <c r="B69" t="s">
        <v>36</v>
      </c>
      <c r="C69">
        <v>44</v>
      </c>
      <c r="D69" s="11">
        <v>45444</v>
      </c>
      <c r="E69" s="22">
        <f t="shared" si="0"/>
        <v>832.40137221286716</v>
      </c>
      <c r="F69" s="22">
        <f t="shared" si="1"/>
        <v>67961.599799441377</v>
      </c>
      <c r="G69" s="22">
        <f t="shared" si="2"/>
        <v>546.94908519355499</v>
      </c>
      <c r="H69" s="22">
        <f t="shared" si="3"/>
        <v>285.45228701931222</v>
      </c>
      <c r="I69" s="22">
        <f t="shared" si="4"/>
        <v>694.44444444444446</v>
      </c>
      <c r="J69" s="22">
        <f t="shared" si="5"/>
        <v>69444.444444444729</v>
      </c>
      <c r="L69" s="81"/>
    </row>
    <row r="70" spans="2:12">
      <c r="B70" t="s">
        <v>36</v>
      </c>
      <c r="C70">
        <v>45</v>
      </c>
      <c r="D70" s="11">
        <v>45474</v>
      </c>
      <c r="E70" s="22">
        <f t="shared" si="0"/>
        <v>832.40137221286716</v>
      </c>
      <c r="F70" s="22">
        <f t="shared" si="1"/>
        <v>67412.371759726171</v>
      </c>
      <c r="G70" s="22">
        <f t="shared" si="2"/>
        <v>549.22803971519477</v>
      </c>
      <c r="H70" s="22">
        <f t="shared" si="3"/>
        <v>283.17333249767239</v>
      </c>
      <c r="I70" s="22">
        <f t="shared" si="4"/>
        <v>694.44444444444446</v>
      </c>
      <c r="J70" s="22">
        <f t="shared" si="5"/>
        <v>68750.000000000291</v>
      </c>
      <c r="L70" s="81"/>
    </row>
    <row r="71" spans="2:12">
      <c r="B71" t="s">
        <v>36</v>
      </c>
      <c r="C71">
        <v>46</v>
      </c>
      <c r="D71" s="11">
        <v>45505</v>
      </c>
      <c r="E71" s="22">
        <f t="shared" si="0"/>
        <v>832.40137221286716</v>
      </c>
      <c r="F71" s="22">
        <f t="shared" si="1"/>
        <v>66860.855269845488</v>
      </c>
      <c r="G71" s="22">
        <f t="shared" si="2"/>
        <v>551.51648988067473</v>
      </c>
      <c r="H71" s="22">
        <f t="shared" si="3"/>
        <v>280.88488233219238</v>
      </c>
      <c r="I71" s="22">
        <f t="shared" si="4"/>
        <v>694.44444444444446</v>
      </c>
      <c r="J71" s="22">
        <f t="shared" si="5"/>
        <v>68055.555555555853</v>
      </c>
      <c r="L71" s="81"/>
    </row>
    <row r="72" spans="2:12">
      <c r="B72" t="s">
        <v>36</v>
      </c>
      <c r="C72">
        <v>47</v>
      </c>
      <c r="D72" s="11">
        <v>45536</v>
      </c>
      <c r="E72" s="22">
        <f t="shared" si="0"/>
        <v>832.40137221286716</v>
      </c>
      <c r="F72" s="22">
        <f t="shared" si="1"/>
        <v>66307.040794590299</v>
      </c>
      <c r="G72" s="22">
        <f t="shared" si="2"/>
        <v>553.81447525517763</v>
      </c>
      <c r="H72" s="22">
        <f t="shared" si="3"/>
        <v>278.58689695768953</v>
      </c>
      <c r="I72" s="22">
        <f t="shared" si="4"/>
        <v>694.44444444444446</v>
      </c>
      <c r="J72" s="22">
        <f t="shared" si="5"/>
        <v>67361.111111111415</v>
      </c>
      <c r="L72" s="81"/>
    </row>
    <row r="73" spans="2:12">
      <c r="B73" t="s">
        <v>36</v>
      </c>
      <c r="C73">
        <v>48</v>
      </c>
      <c r="D73" s="11">
        <v>45566</v>
      </c>
      <c r="E73" s="22">
        <f t="shared" si="0"/>
        <v>832.40137221286716</v>
      </c>
      <c r="F73" s="22">
        <f t="shared" si="1"/>
        <v>65750.918759021559</v>
      </c>
      <c r="G73" s="22">
        <f t="shared" si="2"/>
        <v>556.1220355687409</v>
      </c>
      <c r="H73" s="22">
        <f t="shared" si="3"/>
        <v>276.27933664412626</v>
      </c>
      <c r="I73" s="22">
        <f t="shared" si="4"/>
        <v>694.44444444444446</v>
      </c>
      <c r="J73" s="22">
        <f t="shared" si="5"/>
        <v>66666.666666666977</v>
      </c>
      <c r="L73" s="81"/>
    </row>
    <row r="74" spans="2:12">
      <c r="B74" t="s">
        <v>36</v>
      </c>
      <c r="C74">
        <v>49</v>
      </c>
      <c r="D74" s="11">
        <v>45597</v>
      </c>
      <c r="E74" s="22">
        <f t="shared" ref="E74:E137" si="6">$C$20</f>
        <v>832.40137221286716</v>
      </c>
      <c r="F74" s="22">
        <f t="shared" ref="F74:F137" si="7">F73+H74-E74</f>
        <v>65192.479548304611</v>
      </c>
      <c r="G74" s="22">
        <f t="shared" ref="G74:G137" si="8">E74-H74</f>
        <v>558.43921071694399</v>
      </c>
      <c r="H74" s="22">
        <f t="shared" ref="H74:H137" si="9">F73*($C$19/12)</f>
        <v>273.96216149592317</v>
      </c>
      <c r="I74" s="22">
        <f t="shared" si="4"/>
        <v>694.44444444444446</v>
      </c>
      <c r="J74" s="22">
        <f t="shared" ref="J74:J137" si="10">J73-I74</f>
        <v>65972.222222222539</v>
      </c>
      <c r="L74" s="81"/>
    </row>
    <row r="75" spans="2:12">
      <c r="B75" t="s">
        <v>36</v>
      </c>
      <c r="C75">
        <v>50</v>
      </c>
      <c r="D75" s="11">
        <v>45627</v>
      </c>
      <c r="E75" s="22">
        <f t="shared" si="6"/>
        <v>832.40137221286716</v>
      </c>
      <c r="F75" s="22">
        <f t="shared" si="7"/>
        <v>64631.713507543012</v>
      </c>
      <c r="G75" s="22">
        <f t="shared" si="8"/>
        <v>560.76604076159788</v>
      </c>
      <c r="H75" s="22">
        <f t="shared" si="9"/>
        <v>271.63533145126922</v>
      </c>
      <c r="I75" s="22">
        <f t="shared" si="4"/>
        <v>694.44444444444446</v>
      </c>
      <c r="J75" s="22">
        <f t="shared" si="10"/>
        <v>65277.777777778094</v>
      </c>
      <c r="L75" s="81"/>
    </row>
    <row r="76" spans="2:12">
      <c r="B76" t="s">
        <v>36</v>
      </c>
      <c r="C76">
        <v>51</v>
      </c>
      <c r="D76" s="11">
        <v>45658</v>
      </c>
      <c r="E76" s="22">
        <f t="shared" si="6"/>
        <v>832.40137221286716</v>
      </c>
      <c r="F76" s="22">
        <f t="shared" si="7"/>
        <v>64068.610941611572</v>
      </c>
      <c r="G76" s="22">
        <f t="shared" si="8"/>
        <v>563.10256593143799</v>
      </c>
      <c r="H76" s="22">
        <f t="shared" si="9"/>
        <v>269.29880628142922</v>
      </c>
      <c r="I76" s="22">
        <f t="shared" si="4"/>
        <v>694.44444444444446</v>
      </c>
      <c r="J76" s="22">
        <f t="shared" si="10"/>
        <v>64583.333333333649</v>
      </c>
      <c r="L76" s="81"/>
    </row>
    <row r="77" spans="2:12">
      <c r="B77" t="s">
        <v>36</v>
      </c>
      <c r="C77">
        <v>52</v>
      </c>
      <c r="D77" s="11">
        <v>45689</v>
      </c>
      <c r="E77" s="22">
        <f t="shared" si="6"/>
        <v>832.40137221286716</v>
      </c>
      <c r="F77" s="22">
        <f t="shared" si="7"/>
        <v>63503.162114988758</v>
      </c>
      <c r="G77" s="22">
        <f t="shared" si="8"/>
        <v>565.44882662281896</v>
      </c>
      <c r="H77" s="22">
        <f t="shared" si="9"/>
        <v>266.9525455900482</v>
      </c>
      <c r="I77" s="22">
        <f t="shared" si="4"/>
        <v>694.44444444444446</v>
      </c>
      <c r="J77" s="22">
        <f t="shared" si="10"/>
        <v>63888.888888889203</v>
      </c>
      <c r="L77" s="81"/>
    </row>
    <row r="78" spans="2:12">
      <c r="B78" t="s">
        <v>36</v>
      </c>
      <c r="C78">
        <v>53</v>
      </c>
      <c r="D78" s="11">
        <v>45717</v>
      </c>
      <c r="E78" s="22">
        <f t="shared" si="6"/>
        <v>832.40137221286716</v>
      </c>
      <c r="F78" s="22">
        <f t="shared" si="7"/>
        <v>62935.357251588342</v>
      </c>
      <c r="G78" s="22">
        <f t="shared" si="8"/>
        <v>567.80486340041398</v>
      </c>
      <c r="H78" s="22">
        <f t="shared" si="9"/>
        <v>264.59650881245318</v>
      </c>
      <c r="I78" s="22">
        <f t="shared" si="4"/>
        <v>694.44444444444446</v>
      </c>
      <c r="J78" s="22">
        <f t="shared" si="10"/>
        <v>63194.444444444758</v>
      </c>
      <c r="L78" s="81"/>
    </row>
    <row r="79" spans="2:12">
      <c r="B79" t="s">
        <v>36</v>
      </c>
      <c r="C79">
        <v>54</v>
      </c>
      <c r="D79" s="11">
        <v>45748</v>
      </c>
      <c r="E79" s="22">
        <f t="shared" si="6"/>
        <v>832.40137221286716</v>
      </c>
      <c r="F79" s="22">
        <f t="shared" si="7"/>
        <v>62365.18653459043</v>
      </c>
      <c r="G79" s="22">
        <f t="shared" si="8"/>
        <v>570.17071699791575</v>
      </c>
      <c r="H79" s="22">
        <f t="shared" si="9"/>
        <v>262.23065521495141</v>
      </c>
      <c r="I79" s="22">
        <f t="shared" si="4"/>
        <v>694.44444444444446</v>
      </c>
      <c r="J79" s="22">
        <f t="shared" si="10"/>
        <v>62500.000000000313</v>
      </c>
      <c r="L79" s="81"/>
    </row>
    <row r="80" spans="2:12">
      <c r="B80" t="s">
        <v>36</v>
      </c>
      <c r="C80">
        <v>55</v>
      </c>
      <c r="D80" s="11">
        <v>45778</v>
      </c>
      <c r="E80" s="22">
        <f t="shared" si="6"/>
        <v>832.40137221286716</v>
      </c>
      <c r="F80" s="22">
        <f t="shared" si="7"/>
        <v>61792.64010627169</v>
      </c>
      <c r="G80" s="22">
        <f t="shared" si="8"/>
        <v>572.54642831874037</v>
      </c>
      <c r="H80" s="22">
        <f t="shared" si="9"/>
        <v>259.85494389412679</v>
      </c>
      <c r="I80" s="22">
        <f t="shared" si="4"/>
        <v>694.44444444444446</v>
      </c>
      <c r="J80" s="22">
        <f t="shared" si="10"/>
        <v>61805.555555555868</v>
      </c>
      <c r="L80" s="81"/>
    </row>
    <row r="81" spans="2:12">
      <c r="B81" t="s">
        <v>36</v>
      </c>
      <c r="C81">
        <v>56</v>
      </c>
      <c r="D81" s="11">
        <v>45809</v>
      </c>
      <c r="E81" s="22">
        <f t="shared" si="6"/>
        <v>832.40137221286716</v>
      </c>
      <c r="F81" s="22">
        <f t="shared" si="7"/>
        <v>61217.708067834959</v>
      </c>
      <c r="G81" s="22">
        <f t="shared" si="8"/>
        <v>574.93203843673518</v>
      </c>
      <c r="H81" s="22">
        <f t="shared" si="9"/>
        <v>257.46933377613203</v>
      </c>
      <c r="I81" s="22">
        <f t="shared" si="4"/>
        <v>694.44444444444446</v>
      </c>
      <c r="J81" s="22">
        <f t="shared" si="10"/>
        <v>61111.111111111422</v>
      </c>
      <c r="L81" s="81"/>
    </row>
    <row r="82" spans="2:12">
      <c r="B82" t="s">
        <v>36</v>
      </c>
      <c r="C82">
        <v>57</v>
      </c>
      <c r="D82" s="11">
        <v>45839</v>
      </c>
      <c r="E82" s="22">
        <f t="shared" si="6"/>
        <v>832.40137221286716</v>
      </c>
      <c r="F82" s="22">
        <f t="shared" si="7"/>
        <v>60640.380479238076</v>
      </c>
      <c r="G82" s="22">
        <f t="shared" si="8"/>
        <v>577.32758859688818</v>
      </c>
      <c r="H82" s="22">
        <f t="shared" si="9"/>
        <v>255.07378361597898</v>
      </c>
      <c r="I82" s="22">
        <f t="shared" si="4"/>
        <v>694.44444444444446</v>
      </c>
      <c r="J82" s="22">
        <f t="shared" si="10"/>
        <v>60416.666666666977</v>
      </c>
      <c r="L82" s="81"/>
    </row>
    <row r="83" spans="2:12">
      <c r="B83" t="s">
        <v>36</v>
      </c>
      <c r="C83">
        <v>58</v>
      </c>
      <c r="D83" s="11">
        <v>45870</v>
      </c>
      <c r="E83" s="22">
        <f t="shared" si="6"/>
        <v>832.40137221286716</v>
      </c>
      <c r="F83" s="22">
        <f t="shared" si="7"/>
        <v>60060.647359022034</v>
      </c>
      <c r="G83" s="22">
        <f t="shared" si="8"/>
        <v>579.73312021604181</v>
      </c>
      <c r="H83" s="22">
        <f t="shared" si="9"/>
        <v>252.66825199682532</v>
      </c>
      <c r="I83" s="22">
        <f t="shared" si="4"/>
        <v>694.44444444444446</v>
      </c>
      <c r="J83" s="22">
        <f t="shared" si="10"/>
        <v>59722.222222222532</v>
      </c>
      <c r="L83" s="81"/>
    </row>
    <row r="84" spans="2:12">
      <c r="B84" t="s">
        <v>36</v>
      </c>
      <c r="C84">
        <v>59</v>
      </c>
      <c r="D84" s="11">
        <v>45901</v>
      </c>
      <c r="E84" s="22">
        <f t="shared" si="6"/>
        <v>832.40137221286716</v>
      </c>
      <c r="F84" s="22">
        <f t="shared" si="7"/>
        <v>59478.498684138423</v>
      </c>
      <c r="G84" s="22">
        <f t="shared" si="8"/>
        <v>582.14867488360869</v>
      </c>
      <c r="H84" s="22">
        <f t="shared" si="9"/>
        <v>250.25269732925847</v>
      </c>
      <c r="I84" s="22">
        <f t="shared" si="4"/>
        <v>694.44444444444446</v>
      </c>
      <c r="J84" s="22">
        <f t="shared" si="10"/>
        <v>59027.777777778087</v>
      </c>
      <c r="L84" s="81"/>
    </row>
    <row r="85" spans="2:12">
      <c r="B85" t="s">
        <v>36</v>
      </c>
      <c r="C85">
        <v>60</v>
      </c>
      <c r="D85" s="11">
        <v>45931</v>
      </c>
      <c r="E85" s="22">
        <f t="shared" si="6"/>
        <v>832.40137221286716</v>
      </c>
      <c r="F85" s="22">
        <f t="shared" si="7"/>
        <v>58893.924389776133</v>
      </c>
      <c r="G85" s="22">
        <f t="shared" si="8"/>
        <v>584.5742943622904</v>
      </c>
      <c r="H85" s="22">
        <f t="shared" si="9"/>
        <v>247.82707785057676</v>
      </c>
      <c r="I85" s="22">
        <f t="shared" si="4"/>
        <v>694.44444444444446</v>
      </c>
      <c r="J85" s="22">
        <f t="shared" si="10"/>
        <v>58333.333333333641</v>
      </c>
      <c r="L85" s="81"/>
    </row>
    <row r="86" spans="2:12">
      <c r="B86" t="s">
        <v>36</v>
      </c>
      <c r="C86">
        <v>61</v>
      </c>
      <c r="D86" s="11">
        <v>45962</v>
      </c>
      <c r="E86" s="22">
        <f t="shared" si="6"/>
        <v>832.40137221286716</v>
      </c>
      <c r="F86" s="22">
        <f t="shared" si="7"/>
        <v>58306.914369187332</v>
      </c>
      <c r="G86" s="22">
        <f t="shared" si="8"/>
        <v>587.01002058879999</v>
      </c>
      <c r="H86" s="22">
        <f t="shared" si="9"/>
        <v>245.39135162406723</v>
      </c>
      <c r="I86" s="22">
        <f t="shared" si="4"/>
        <v>694.44444444444446</v>
      </c>
      <c r="J86" s="22">
        <f t="shared" si="10"/>
        <v>57638.888888889196</v>
      </c>
      <c r="L86" s="81"/>
    </row>
    <row r="87" spans="2:12">
      <c r="B87" t="s">
        <v>36</v>
      </c>
      <c r="C87">
        <v>62</v>
      </c>
      <c r="D87" s="11">
        <v>45992</v>
      </c>
      <c r="E87" s="22">
        <f t="shared" si="6"/>
        <v>832.40137221286716</v>
      </c>
      <c r="F87" s="22">
        <f t="shared" si="7"/>
        <v>57717.45847351275</v>
      </c>
      <c r="G87" s="22">
        <f t="shared" si="8"/>
        <v>589.4558956745866</v>
      </c>
      <c r="H87" s="22">
        <f t="shared" si="9"/>
        <v>242.94547653828056</v>
      </c>
      <c r="I87" s="22">
        <f t="shared" si="4"/>
        <v>694.44444444444446</v>
      </c>
      <c r="J87" s="22">
        <f t="shared" si="10"/>
        <v>56944.444444444751</v>
      </c>
      <c r="L87" s="81"/>
    </row>
    <row r="88" spans="2:12">
      <c r="B88" t="s">
        <v>36</v>
      </c>
      <c r="C88">
        <v>63</v>
      </c>
      <c r="D88" s="11">
        <v>46023</v>
      </c>
      <c r="E88" s="22">
        <f t="shared" si="6"/>
        <v>832.40137221286716</v>
      </c>
      <c r="F88" s="22">
        <f t="shared" si="7"/>
        <v>57125.54651160619</v>
      </c>
      <c r="G88" s="22">
        <f t="shared" si="8"/>
        <v>591.9119619065641</v>
      </c>
      <c r="H88" s="22">
        <f t="shared" si="9"/>
        <v>240.48941030630311</v>
      </c>
      <c r="I88" s="22">
        <f t="shared" si="4"/>
        <v>694.44444444444446</v>
      </c>
      <c r="J88" s="22">
        <f t="shared" si="10"/>
        <v>56250.000000000306</v>
      </c>
      <c r="L88" s="81"/>
    </row>
    <row r="89" spans="2:12">
      <c r="B89" t="s">
        <v>36</v>
      </c>
      <c r="C89">
        <v>64</v>
      </c>
      <c r="D89" s="11">
        <v>46054</v>
      </c>
      <c r="E89" s="22">
        <f t="shared" si="6"/>
        <v>832.40137221286716</v>
      </c>
      <c r="F89" s="22">
        <f t="shared" si="7"/>
        <v>56531.168249858347</v>
      </c>
      <c r="G89" s="22">
        <f t="shared" si="8"/>
        <v>594.37826174784141</v>
      </c>
      <c r="H89" s="22">
        <f t="shared" si="9"/>
        <v>238.02311046502578</v>
      </c>
      <c r="I89" s="22">
        <f t="shared" si="4"/>
        <v>694.44444444444446</v>
      </c>
      <c r="J89" s="22">
        <f t="shared" si="10"/>
        <v>55555.55555555586</v>
      </c>
      <c r="L89" s="81"/>
    </row>
    <row r="90" spans="2:12">
      <c r="B90" t="s">
        <v>36</v>
      </c>
      <c r="C90">
        <v>65</v>
      </c>
      <c r="D90" s="11">
        <v>46082</v>
      </c>
      <c r="E90" s="22">
        <f t="shared" si="6"/>
        <v>832.40137221286716</v>
      </c>
      <c r="F90" s="22">
        <f t="shared" si="7"/>
        <v>55934.313412019888</v>
      </c>
      <c r="G90" s="22">
        <f t="shared" si="8"/>
        <v>596.85483783845734</v>
      </c>
      <c r="H90" s="22">
        <f t="shared" si="9"/>
        <v>235.54653437440979</v>
      </c>
      <c r="I90" s="22">
        <f t="shared" si="4"/>
        <v>694.44444444444446</v>
      </c>
      <c r="J90" s="22">
        <f t="shared" si="10"/>
        <v>54861.111111111415</v>
      </c>
      <c r="L90" s="81"/>
    </row>
    <row r="91" spans="2:12">
      <c r="B91" t="s">
        <v>36</v>
      </c>
      <c r="C91">
        <v>66</v>
      </c>
      <c r="D91" s="11">
        <v>46113</v>
      </c>
      <c r="E91" s="22">
        <f t="shared" si="6"/>
        <v>832.40137221286716</v>
      </c>
      <c r="F91" s="22">
        <f t="shared" si="7"/>
        <v>55334.971679023773</v>
      </c>
      <c r="G91" s="22">
        <f t="shared" si="8"/>
        <v>599.34173299611757</v>
      </c>
      <c r="H91" s="22">
        <f t="shared" si="9"/>
        <v>233.05963921674953</v>
      </c>
      <c r="I91" s="22">
        <f t="shared" ref="I91:I154" si="11">$C$16/$C$18</f>
        <v>694.44444444444446</v>
      </c>
      <c r="J91" s="22">
        <f t="shared" si="10"/>
        <v>54166.66666666697</v>
      </c>
      <c r="L91" s="81"/>
    </row>
    <row r="92" spans="2:12">
      <c r="B92" t="s">
        <v>36</v>
      </c>
      <c r="C92">
        <v>67</v>
      </c>
      <c r="D92" s="11">
        <v>46143</v>
      </c>
      <c r="E92" s="22">
        <f t="shared" si="6"/>
        <v>832.40137221286716</v>
      </c>
      <c r="F92" s="22">
        <f t="shared" si="7"/>
        <v>54733.132688806836</v>
      </c>
      <c r="G92" s="22">
        <f t="shared" si="8"/>
        <v>601.8389902169348</v>
      </c>
      <c r="H92" s="22">
        <f t="shared" si="9"/>
        <v>230.56238199593238</v>
      </c>
      <c r="I92" s="22">
        <f t="shared" si="11"/>
        <v>694.44444444444446</v>
      </c>
      <c r="J92" s="22">
        <f t="shared" si="10"/>
        <v>53472.222222222525</v>
      </c>
      <c r="L92" s="81"/>
    </row>
    <row r="93" spans="2:12">
      <c r="B93" t="s">
        <v>36</v>
      </c>
      <c r="C93">
        <v>68</v>
      </c>
      <c r="D93" s="11">
        <v>46174</v>
      </c>
      <c r="E93" s="22">
        <f t="shared" si="6"/>
        <v>832.40137221286716</v>
      </c>
      <c r="F93" s="22">
        <f t="shared" si="7"/>
        <v>54128.786036130667</v>
      </c>
      <c r="G93" s="22">
        <f t="shared" si="8"/>
        <v>604.34665267617197</v>
      </c>
      <c r="H93" s="22">
        <f t="shared" si="9"/>
        <v>228.05471953669516</v>
      </c>
      <c r="I93" s="22">
        <f t="shared" si="11"/>
        <v>694.44444444444446</v>
      </c>
      <c r="J93" s="22">
        <f t="shared" si="10"/>
        <v>52777.777777778079</v>
      </c>
      <c r="L93" s="81"/>
    </row>
    <row r="94" spans="2:12">
      <c r="B94" t="s">
        <v>36</v>
      </c>
      <c r="C94">
        <v>69</v>
      </c>
      <c r="D94" s="11">
        <v>46204</v>
      </c>
      <c r="E94" s="22">
        <f t="shared" si="6"/>
        <v>832.40137221286716</v>
      </c>
      <c r="F94" s="22">
        <f t="shared" si="7"/>
        <v>53521.921272401676</v>
      </c>
      <c r="G94" s="22">
        <f t="shared" si="8"/>
        <v>606.86476372898937</v>
      </c>
      <c r="H94" s="22">
        <f t="shared" si="9"/>
        <v>225.53660848387779</v>
      </c>
      <c r="I94" s="22">
        <f t="shared" si="11"/>
        <v>694.44444444444446</v>
      </c>
      <c r="J94" s="22">
        <f t="shared" si="10"/>
        <v>52083.333333333634</v>
      </c>
      <c r="L94" s="81"/>
    </row>
    <row r="95" spans="2:12">
      <c r="B95" t="s">
        <v>36</v>
      </c>
      <c r="C95">
        <v>70</v>
      </c>
      <c r="D95" s="11">
        <v>46235</v>
      </c>
      <c r="E95" s="22">
        <f t="shared" si="6"/>
        <v>832.40137221286716</v>
      </c>
      <c r="F95" s="22">
        <f t="shared" si="7"/>
        <v>52912.527905490482</v>
      </c>
      <c r="G95" s="22">
        <f t="shared" si="8"/>
        <v>609.39336691119354</v>
      </c>
      <c r="H95" s="22">
        <f t="shared" si="9"/>
        <v>223.00800530167365</v>
      </c>
      <c r="I95" s="22">
        <f t="shared" si="11"/>
        <v>694.44444444444446</v>
      </c>
      <c r="J95" s="22">
        <f t="shared" si="10"/>
        <v>51388.888888889189</v>
      </c>
      <c r="L95" s="81"/>
    </row>
    <row r="96" spans="2:12">
      <c r="B96" t="s">
        <v>36</v>
      </c>
      <c r="C96">
        <v>71</v>
      </c>
      <c r="D96" s="11">
        <v>46266</v>
      </c>
      <c r="E96" s="22">
        <f t="shared" si="6"/>
        <v>832.40137221286716</v>
      </c>
      <c r="F96" s="22">
        <f t="shared" si="7"/>
        <v>52300.595399550497</v>
      </c>
      <c r="G96" s="22">
        <f t="shared" si="8"/>
        <v>611.93250593999016</v>
      </c>
      <c r="H96" s="22">
        <f t="shared" si="9"/>
        <v>220.46886627287699</v>
      </c>
      <c r="I96" s="22">
        <f t="shared" si="11"/>
        <v>694.44444444444446</v>
      </c>
      <c r="J96" s="22">
        <f t="shared" si="10"/>
        <v>50694.444444444744</v>
      </c>
      <c r="L96" s="81"/>
    </row>
    <row r="97" spans="2:12">
      <c r="B97" t="s">
        <v>36</v>
      </c>
      <c r="C97">
        <v>72</v>
      </c>
      <c r="D97" s="11">
        <v>46296</v>
      </c>
      <c r="E97" s="22">
        <f t="shared" si="6"/>
        <v>832.40137221286716</v>
      </c>
      <c r="F97" s="22">
        <f t="shared" si="7"/>
        <v>51686.113174835758</v>
      </c>
      <c r="G97" s="22">
        <f t="shared" si="8"/>
        <v>614.48222471474014</v>
      </c>
      <c r="H97" s="22">
        <f t="shared" si="9"/>
        <v>217.91914749812707</v>
      </c>
      <c r="I97" s="22">
        <f t="shared" si="11"/>
        <v>694.44444444444446</v>
      </c>
      <c r="J97" s="22">
        <f t="shared" si="10"/>
        <v>50000.000000000298</v>
      </c>
      <c r="L97" s="81"/>
    </row>
    <row r="98" spans="2:12">
      <c r="B98" t="s">
        <v>36</v>
      </c>
      <c r="C98">
        <v>73</v>
      </c>
      <c r="D98" s="11">
        <v>46327</v>
      </c>
      <c r="E98" s="22">
        <f t="shared" si="6"/>
        <v>832.40137221286716</v>
      </c>
      <c r="F98" s="22">
        <f t="shared" si="7"/>
        <v>51069.070607518042</v>
      </c>
      <c r="G98" s="22">
        <f t="shared" si="8"/>
        <v>617.04256731771818</v>
      </c>
      <c r="H98" s="22">
        <f t="shared" si="9"/>
        <v>215.35880489514898</v>
      </c>
      <c r="I98" s="22">
        <f t="shared" si="11"/>
        <v>694.44444444444446</v>
      </c>
      <c r="J98" s="22">
        <f t="shared" si="10"/>
        <v>49305.555555555853</v>
      </c>
      <c r="L98" s="81"/>
    </row>
    <row r="99" spans="2:12">
      <c r="B99" t="s">
        <v>36</v>
      </c>
      <c r="C99">
        <v>74</v>
      </c>
      <c r="D99" s="11">
        <v>46357</v>
      </c>
      <c r="E99" s="22">
        <f t="shared" si="6"/>
        <v>832.40137221286716</v>
      </c>
      <c r="F99" s="22">
        <f t="shared" si="7"/>
        <v>50449.457029503166</v>
      </c>
      <c r="G99" s="22">
        <f t="shared" si="8"/>
        <v>619.61357801487532</v>
      </c>
      <c r="H99" s="22">
        <f t="shared" si="9"/>
        <v>212.78779419799184</v>
      </c>
      <c r="I99" s="22">
        <f t="shared" si="11"/>
        <v>694.44444444444446</v>
      </c>
      <c r="J99" s="22">
        <f t="shared" si="10"/>
        <v>48611.111111111408</v>
      </c>
      <c r="L99" s="81"/>
    </row>
    <row r="100" spans="2:12">
      <c r="B100" t="s">
        <v>36</v>
      </c>
      <c r="C100">
        <v>75</v>
      </c>
      <c r="D100" s="11">
        <v>46388</v>
      </c>
      <c r="E100" s="22">
        <f t="shared" si="6"/>
        <v>832.40137221286716</v>
      </c>
      <c r="F100" s="22">
        <f t="shared" si="7"/>
        <v>49827.261728246565</v>
      </c>
      <c r="G100" s="22">
        <f t="shared" si="8"/>
        <v>622.19530125660401</v>
      </c>
      <c r="H100" s="22">
        <f t="shared" si="9"/>
        <v>210.20607095626318</v>
      </c>
      <c r="I100" s="22">
        <f t="shared" si="11"/>
        <v>694.44444444444446</v>
      </c>
      <c r="J100" s="22">
        <f t="shared" si="10"/>
        <v>47916.666666666963</v>
      </c>
      <c r="L100" s="81"/>
    </row>
    <row r="101" spans="2:12">
      <c r="B101" t="s">
        <v>36</v>
      </c>
      <c r="C101">
        <v>76</v>
      </c>
      <c r="D101" s="11">
        <v>46419</v>
      </c>
      <c r="E101" s="22">
        <f t="shared" si="6"/>
        <v>832.40137221286716</v>
      </c>
      <c r="F101" s="22">
        <f t="shared" si="7"/>
        <v>49202.473946568061</v>
      </c>
      <c r="G101" s="22">
        <f t="shared" si="8"/>
        <v>624.78778167850646</v>
      </c>
      <c r="H101" s="22">
        <f t="shared" si="9"/>
        <v>207.6135905343607</v>
      </c>
      <c r="I101" s="22">
        <f t="shared" si="11"/>
        <v>694.44444444444446</v>
      </c>
      <c r="J101" s="22">
        <f t="shared" si="10"/>
        <v>47222.222222222517</v>
      </c>
      <c r="L101" s="81"/>
    </row>
    <row r="102" spans="2:12">
      <c r="B102" t="s">
        <v>36</v>
      </c>
      <c r="C102">
        <v>77</v>
      </c>
      <c r="D102" s="11">
        <v>46447</v>
      </c>
      <c r="E102" s="22">
        <f t="shared" si="6"/>
        <v>832.40137221286716</v>
      </c>
      <c r="F102" s="22">
        <f t="shared" si="7"/>
        <v>48575.082882465897</v>
      </c>
      <c r="G102" s="22">
        <f t="shared" si="8"/>
        <v>627.39106410216687</v>
      </c>
      <c r="H102" s="22">
        <f t="shared" si="9"/>
        <v>205.01030811070027</v>
      </c>
      <c r="I102" s="22">
        <f t="shared" si="11"/>
        <v>694.44444444444446</v>
      </c>
      <c r="J102" s="22">
        <f t="shared" si="10"/>
        <v>46527.777777778072</v>
      </c>
      <c r="L102" s="81"/>
    </row>
    <row r="103" spans="2:12">
      <c r="B103" t="s">
        <v>36</v>
      </c>
      <c r="C103">
        <v>78</v>
      </c>
      <c r="D103" s="11">
        <v>46478</v>
      </c>
      <c r="E103" s="22">
        <f t="shared" si="6"/>
        <v>832.40137221286716</v>
      </c>
      <c r="F103" s="22">
        <f t="shared" si="7"/>
        <v>47945.077688929974</v>
      </c>
      <c r="G103" s="22">
        <f t="shared" si="8"/>
        <v>630.00519353592586</v>
      </c>
      <c r="H103" s="22">
        <f t="shared" si="9"/>
        <v>202.39617867694125</v>
      </c>
      <c r="I103" s="22">
        <f t="shared" si="11"/>
        <v>694.44444444444446</v>
      </c>
      <c r="J103" s="22">
        <f t="shared" si="10"/>
        <v>45833.333333333627</v>
      </c>
      <c r="L103" s="81"/>
    </row>
    <row r="104" spans="2:12">
      <c r="B104" t="s">
        <v>36</v>
      </c>
      <c r="C104">
        <v>79</v>
      </c>
      <c r="D104" s="11">
        <v>46508</v>
      </c>
      <c r="E104" s="22">
        <f t="shared" si="6"/>
        <v>832.40137221286716</v>
      </c>
      <c r="F104" s="22">
        <f t="shared" si="7"/>
        <v>47312.447473754313</v>
      </c>
      <c r="G104" s="22">
        <f t="shared" si="8"/>
        <v>632.63021517565892</v>
      </c>
      <c r="H104" s="22">
        <f t="shared" si="9"/>
        <v>199.77115703720821</v>
      </c>
      <c r="I104" s="22">
        <f t="shared" si="11"/>
        <v>694.44444444444446</v>
      </c>
      <c r="J104" s="22">
        <f t="shared" si="10"/>
        <v>45138.888888889182</v>
      </c>
      <c r="L104" s="81"/>
    </row>
    <row r="105" spans="2:12">
      <c r="B105" t="s">
        <v>36</v>
      </c>
      <c r="C105">
        <v>80</v>
      </c>
      <c r="D105" s="11">
        <v>46539</v>
      </c>
      <c r="E105" s="22">
        <f t="shared" si="6"/>
        <v>832.40137221286716</v>
      </c>
      <c r="F105" s="22">
        <f t="shared" si="7"/>
        <v>46677.181299348755</v>
      </c>
      <c r="G105" s="22">
        <f t="shared" si="8"/>
        <v>635.26617440555754</v>
      </c>
      <c r="H105" s="22">
        <f t="shared" si="9"/>
        <v>197.13519780730962</v>
      </c>
      <c r="I105" s="22">
        <f t="shared" si="11"/>
        <v>694.44444444444446</v>
      </c>
      <c r="J105" s="22">
        <f t="shared" si="10"/>
        <v>44444.444444444736</v>
      </c>
      <c r="L105" s="81"/>
    </row>
    <row r="106" spans="2:12">
      <c r="B106" t="s">
        <v>36</v>
      </c>
      <c r="C106">
        <v>81</v>
      </c>
      <c r="D106" s="11">
        <v>46569</v>
      </c>
      <c r="E106" s="22">
        <f t="shared" si="6"/>
        <v>832.40137221286716</v>
      </c>
      <c r="F106" s="22">
        <f t="shared" si="7"/>
        <v>46039.268182549844</v>
      </c>
      <c r="G106" s="22">
        <f t="shared" si="8"/>
        <v>637.91311679891396</v>
      </c>
      <c r="H106" s="22">
        <f t="shared" si="9"/>
        <v>194.48825541395314</v>
      </c>
      <c r="I106" s="22">
        <f t="shared" si="11"/>
        <v>694.44444444444446</v>
      </c>
      <c r="J106" s="22">
        <f t="shared" si="10"/>
        <v>43750.000000000291</v>
      </c>
      <c r="L106" s="81"/>
    </row>
    <row r="107" spans="2:12">
      <c r="B107" t="s">
        <v>36</v>
      </c>
      <c r="C107">
        <v>82</v>
      </c>
      <c r="D107" s="11">
        <v>46600</v>
      </c>
      <c r="E107" s="22">
        <f t="shared" si="6"/>
        <v>832.40137221286716</v>
      </c>
      <c r="F107" s="22">
        <f t="shared" si="7"/>
        <v>45398.697094430936</v>
      </c>
      <c r="G107" s="22">
        <f t="shared" si="8"/>
        <v>640.57108811890953</v>
      </c>
      <c r="H107" s="22">
        <f t="shared" si="9"/>
        <v>191.83028409395769</v>
      </c>
      <c r="I107" s="22">
        <f t="shared" si="11"/>
        <v>694.44444444444446</v>
      </c>
      <c r="J107" s="22">
        <f t="shared" si="10"/>
        <v>43055.555555555846</v>
      </c>
      <c r="L107" s="81"/>
    </row>
    <row r="108" spans="2:12">
      <c r="B108" t="s">
        <v>36</v>
      </c>
      <c r="C108">
        <v>83</v>
      </c>
      <c r="D108" s="11">
        <v>46631</v>
      </c>
      <c r="E108" s="22">
        <f t="shared" si="6"/>
        <v>832.40137221286716</v>
      </c>
      <c r="F108" s="22">
        <f t="shared" si="7"/>
        <v>44755.456960111529</v>
      </c>
      <c r="G108" s="22">
        <f t="shared" si="8"/>
        <v>643.24013431940489</v>
      </c>
      <c r="H108" s="22">
        <f t="shared" si="9"/>
        <v>189.16123789346224</v>
      </c>
      <c r="I108" s="22">
        <f t="shared" si="11"/>
        <v>694.44444444444446</v>
      </c>
      <c r="J108" s="22">
        <f t="shared" si="10"/>
        <v>42361.111111111401</v>
      </c>
      <c r="L108" s="81"/>
    </row>
    <row r="109" spans="2:12">
      <c r="B109" t="s">
        <v>36</v>
      </c>
      <c r="C109">
        <v>84</v>
      </c>
      <c r="D109" s="11">
        <v>46661</v>
      </c>
      <c r="E109" s="22">
        <f t="shared" si="6"/>
        <v>832.40137221286716</v>
      </c>
      <c r="F109" s="22">
        <f t="shared" si="7"/>
        <v>44109.536658565798</v>
      </c>
      <c r="G109" s="22">
        <f t="shared" si="8"/>
        <v>645.92030154573581</v>
      </c>
      <c r="H109" s="22">
        <f t="shared" si="9"/>
        <v>186.48107066713138</v>
      </c>
      <c r="I109" s="22">
        <f t="shared" si="11"/>
        <v>694.44444444444446</v>
      </c>
      <c r="J109" s="22">
        <f t="shared" si="10"/>
        <v>41666.666666666955</v>
      </c>
      <c r="L109" s="81"/>
    </row>
    <row r="110" spans="2:12">
      <c r="B110" t="s">
        <v>36</v>
      </c>
      <c r="C110">
        <v>85</v>
      </c>
      <c r="D110" s="11">
        <v>46692</v>
      </c>
      <c r="E110" s="22">
        <f t="shared" si="6"/>
        <v>832.40137221286716</v>
      </c>
      <c r="F110" s="22">
        <f t="shared" si="7"/>
        <v>43460.925022430289</v>
      </c>
      <c r="G110" s="22">
        <f t="shared" si="8"/>
        <v>648.61163613550968</v>
      </c>
      <c r="H110" s="22">
        <f t="shared" si="9"/>
        <v>183.78973607735747</v>
      </c>
      <c r="I110" s="22">
        <f t="shared" si="11"/>
        <v>694.44444444444446</v>
      </c>
      <c r="J110" s="22">
        <f t="shared" si="10"/>
        <v>40972.22222222251</v>
      </c>
      <c r="L110" s="81"/>
    </row>
    <row r="111" spans="2:12">
      <c r="B111" t="s">
        <v>36</v>
      </c>
      <c r="C111">
        <v>86</v>
      </c>
      <c r="D111" s="11">
        <v>46722</v>
      </c>
      <c r="E111" s="22">
        <f t="shared" si="6"/>
        <v>832.40137221286716</v>
      </c>
      <c r="F111" s="22">
        <f t="shared" si="7"/>
        <v>42809.610837810884</v>
      </c>
      <c r="G111" s="22">
        <f t="shared" si="8"/>
        <v>651.31418461940757</v>
      </c>
      <c r="H111" s="22">
        <f t="shared" si="9"/>
        <v>181.08718759345953</v>
      </c>
      <c r="I111" s="22">
        <f t="shared" si="11"/>
        <v>694.44444444444446</v>
      </c>
      <c r="J111" s="22">
        <f t="shared" si="10"/>
        <v>40277.777777778065</v>
      </c>
      <c r="L111" s="81"/>
    </row>
    <row r="112" spans="2:12">
      <c r="B112" t="s">
        <v>36</v>
      </c>
      <c r="C112">
        <v>87</v>
      </c>
      <c r="D112" s="11">
        <v>46753</v>
      </c>
      <c r="E112" s="22">
        <f t="shared" si="6"/>
        <v>832.40137221286716</v>
      </c>
      <c r="F112" s="22">
        <f t="shared" si="7"/>
        <v>42155.582844088894</v>
      </c>
      <c r="G112" s="22">
        <f t="shared" si="8"/>
        <v>654.02799372198842</v>
      </c>
      <c r="H112" s="22">
        <f t="shared" si="9"/>
        <v>178.37337849087868</v>
      </c>
      <c r="I112" s="22">
        <f t="shared" si="11"/>
        <v>694.44444444444446</v>
      </c>
      <c r="J112" s="22">
        <f t="shared" si="10"/>
        <v>39583.33333333362</v>
      </c>
      <c r="L112" s="81"/>
    </row>
    <row r="113" spans="2:12">
      <c r="B113" t="s">
        <v>36</v>
      </c>
      <c r="C113">
        <v>88</v>
      </c>
      <c r="D113" s="11">
        <v>46784</v>
      </c>
      <c r="E113" s="22">
        <f t="shared" si="6"/>
        <v>832.40137221286716</v>
      </c>
      <c r="F113" s="22">
        <f t="shared" si="7"/>
        <v>41498.829733726401</v>
      </c>
      <c r="G113" s="22">
        <f t="shared" si="8"/>
        <v>656.75311036249673</v>
      </c>
      <c r="H113" s="22">
        <f t="shared" si="9"/>
        <v>175.6482618503704</v>
      </c>
      <c r="I113" s="22">
        <f t="shared" si="11"/>
        <v>694.44444444444446</v>
      </c>
      <c r="J113" s="22">
        <f t="shared" si="10"/>
        <v>38888.888888889174</v>
      </c>
      <c r="L113" s="81"/>
    </row>
    <row r="114" spans="2:12">
      <c r="B114" t="s">
        <v>36</v>
      </c>
      <c r="C114">
        <v>89</v>
      </c>
      <c r="D114" s="11">
        <v>46813</v>
      </c>
      <c r="E114" s="22">
        <f t="shared" si="6"/>
        <v>832.40137221286716</v>
      </c>
      <c r="F114" s="22">
        <f t="shared" si="7"/>
        <v>40839.340152070727</v>
      </c>
      <c r="G114" s="22">
        <f t="shared" si="8"/>
        <v>659.48958165567387</v>
      </c>
      <c r="H114" s="22">
        <f t="shared" si="9"/>
        <v>172.91179055719334</v>
      </c>
      <c r="I114" s="22">
        <f t="shared" si="11"/>
        <v>694.44444444444446</v>
      </c>
      <c r="J114" s="22">
        <f t="shared" si="10"/>
        <v>38194.444444444729</v>
      </c>
      <c r="L114" s="81"/>
    </row>
    <row r="115" spans="2:12">
      <c r="B115" t="s">
        <v>36</v>
      </c>
      <c r="C115">
        <v>90</v>
      </c>
      <c r="D115" s="11">
        <v>46844</v>
      </c>
      <c r="E115" s="22">
        <f t="shared" si="6"/>
        <v>832.40137221286716</v>
      </c>
      <c r="F115" s="22">
        <f t="shared" si="7"/>
        <v>40177.102697158152</v>
      </c>
      <c r="G115" s="22">
        <f t="shared" si="8"/>
        <v>662.2374549125725</v>
      </c>
      <c r="H115" s="22">
        <f t="shared" si="9"/>
        <v>170.16391730029468</v>
      </c>
      <c r="I115" s="22">
        <f t="shared" si="11"/>
        <v>694.44444444444446</v>
      </c>
      <c r="J115" s="22">
        <f t="shared" si="10"/>
        <v>37500.000000000284</v>
      </c>
      <c r="L115" s="81"/>
    </row>
    <row r="116" spans="2:12">
      <c r="B116" t="s">
        <v>36</v>
      </c>
      <c r="C116">
        <v>91</v>
      </c>
      <c r="D116" s="11">
        <v>46874</v>
      </c>
      <c r="E116" s="22">
        <f t="shared" si="6"/>
        <v>832.40137221286716</v>
      </c>
      <c r="F116" s="22">
        <f t="shared" si="7"/>
        <v>39512.105919516776</v>
      </c>
      <c r="G116" s="22">
        <f t="shared" si="8"/>
        <v>664.99677764137482</v>
      </c>
      <c r="H116" s="22">
        <f t="shared" si="9"/>
        <v>167.40459457149231</v>
      </c>
      <c r="I116" s="22">
        <f t="shared" si="11"/>
        <v>694.44444444444446</v>
      </c>
      <c r="J116" s="22">
        <f t="shared" si="10"/>
        <v>36805.555555555839</v>
      </c>
      <c r="L116" s="81"/>
    </row>
    <row r="117" spans="2:12">
      <c r="B117" t="s">
        <v>36</v>
      </c>
      <c r="C117">
        <v>92</v>
      </c>
      <c r="D117" s="11">
        <v>46905</v>
      </c>
      <c r="E117" s="22">
        <f t="shared" si="6"/>
        <v>832.40137221286716</v>
      </c>
      <c r="F117" s="22">
        <f t="shared" si="7"/>
        <v>38844.338321968564</v>
      </c>
      <c r="G117" s="22">
        <f t="shared" si="8"/>
        <v>667.76759754821387</v>
      </c>
      <c r="H117" s="22">
        <f t="shared" si="9"/>
        <v>164.63377466465323</v>
      </c>
      <c r="I117" s="22">
        <f t="shared" si="11"/>
        <v>694.44444444444446</v>
      </c>
      <c r="J117" s="22">
        <f t="shared" si="10"/>
        <v>36111.111111111393</v>
      </c>
      <c r="L117" s="81"/>
    </row>
    <row r="118" spans="2:12">
      <c r="B118" t="s">
        <v>36</v>
      </c>
      <c r="C118">
        <v>93</v>
      </c>
      <c r="D118" s="11">
        <v>46935</v>
      </c>
      <c r="E118" s="22">
        <f t="shared" si="6"/>
        <v>832.40137221286716</v>
      </c>
      <c r="F118" s="22">
        <f t="shared" si="7"/>
        <v>38173.788359430568</v>
      </c>
      <c r="G118" s="22">
        <f t="shared" si="8"/>
        <v>670.54996253799811</v>
      </c>
      <c r="H118" s="22">
        <f t="shared" si="9"/>
        <v>161.85140967486902</v>
      </c>
      <c r="I118" s="22">
        <f t="shared" si="11"/>
        <v>694.44444444444446</v>
      </c>
      <c r="J118" s="22">
        <f t="shared" si="10"/>
        <v>35416.666666666948</v>
      </c>
      <c r="L118" s="81"/>
    </row>
    <row r="119" spans="2:12">
      <c r="B119" t="s">
        <v>36</v>
      </c>
      <c r="C119">
        <v>94</v>
      </c>
      <c r="D119" s="11">
        <v>46966</v>
      </c>
      <c r="E119" s="22">
        <f t="shared" si="6"/>
        <v>832.40137221286716</v>
      </c>
      <c r="F119" s="22">
        <f t="shared" si="7"/>
        <v>37500.444438715327</v>
      </c>
      <c r="G119" s="22">
        <f t="shared" si="8"/>
        <v>673.34392071523985</v>
      </c>
      <c r="H119" s="22">
        <f t="shared" si="9"/>
        <v>159.05745149762737</v>
      </c>
      <c r="I119" s="22">
        <f t="shared" si="11"/>
        <v>694.44444444444446</v>
      </c>
      <c r="J119" s="22">
        <f t="shared" si="10"/>
        <v>34722.222222222503</v>
      </c>
      <c r="L119" s="81"/>
    </row>
    <row r="120" spans="2:12">
      <c r="B120" t="s">
        <v>36</v>
      </c>
      <c r="C120">
        <v>95</v>
      </c>
      <c r="D120" s="11">
        <v>46997</v>
      </c>
      <c r="E120" s="22">
        <f t="shared" si="6"/>
        <v>832.40137221286716</v>
      </c>
      <c r="F120" s="22">
        <f t="shared" si="7"/>
        <v>36824.294918330444</v>
      </c>
      <c r="G120" s="22">
        <f t="shared" si="8"/>
        <v>676.14952038488661</v>
      </c>
      <c r="H120" s="22">
        <f t="shared" si="9"/>
        <v>156.25185182798052</v>
      </c>
      <c r="I120" s="22">
        <f t="shared" si="11"/>
        <v>694.44444444444446</v>
      </c>
      <c r="J120" s="22">
        <f t="shared" si="10"/>
        <v>34027.777777778057</v>
      </c>
      <c r="L120" s="81"/>
    </row>
    <row r="121" spans="2:12">
      <c r="B121" t="s">
        <v>36</v>
      </c>
      <c r="C121">
        <v>96</v>
      </c>
      <c r="D121" s="11">
        <v>47027</v>
      </c>
      <c r="E121" s="22">
        <f t="shared" si="6"/>
        <v>832.40137221286716</v>
      </c>
      <c r="F121" s="22">
        <f t="shared" si="7"/>
        <v>36145.328108277288</v>
      </c>
      <c r="G121" s="22">
        <f t="shared" si="8"/>
        <v>678.96681005315691</v>
      </c>
      <c r="H121" s="22">
        <f t="shared" si="9"/>
        <v>153.4345621597102</v>
      </c>
      <c r="I121" s="22">
        <f t="shared" si="11"/>
        <v>694.44444444444446</v>
      </c>
      <c r="J121" s="22">
        <f t="shared" si="10"/>
        <v>33333.333333333612</v>
      </c>
      <c r="L121" s="81"/>
    </row>
    <row r="122" spans="2:12">
      <c r="B122" t="s">
        <v>36</v>
      </c>
      <c r="C122">
        <v>97</v>
      </c>
      <c r="D122" s="11">
        <v>47058</v>
      </c>
      <c r="E122" s="22">
        <f t="shared" si="6"/>
        <v>832.40137221286716</v>
      </c>
      <c r="F122" s="22">
        <f t="shared" si="7"/>
        <v>35463.532269848911</v>
      </c>
      <c r="G122" s="22">
        <f t="shared" si="8"/>
        <v>681.79583842837849</v>
      </c>
      <c r="H122" s="22">
        <f t="shared" si="9"/>
        <v>150.6055337844887</v>
      </c>
      <c r="I122" s="22">
        <f t="shared" si="11"/>
        <v>694.44444444444446</v>
      </c>
      <c r="J122" s="22">
        <f t="shared" si="10"/>
        <v>32638.888888889167</v>
      </c>
      <c r="L122" s="81"/>
    </row>
    <row r="123" spans="2:12">
      <c r="B123" t="s">
        <v>36</v>
      </c>
      <c r="C123">
        <v>98</v>
      </c>
      <c r="D123" s="11">
        <v>47088</v>
      </c>
      <c r="E123" s="22">
        <f t="shared" si="6"/>
        <v>832.40137221286716</v>
      </c>
      <c r="F123" s="22">
        <f t="shared" si="7"/>
        <v>34778.895615427085</v>
      </c>
      <c r="G123" s="22">
        <f t="shared" si="8"/>
        <v>684.63665442183003</v>
      </c>
      <c r="H123" s="22">
        <f t="shared" si="9"/>
        <v>147.76471779103713</v>
      </c>
      <c r="I123" s="22">
        <f t="shared" si="11"/>
        <v>694.44444444444446</v>
      </c>
      <c r="J123" s="22">
        <f t="shared" si="10"/>
        <v>31944.444444444722</v>
      </c>
      <c r="L123" s="81"/>
    </row>
    <row r="124" spans="2:12">
      <c r="B124" t="s">
        <v>36</v>
      </c>
      <c r="C124">
        <v>99</v>
      </c>
      <c r="D124" s="11">
        <v>47119</v>
      </c>
      <c r="E124" s="22">
        <f t="shared" si="6"/>
        <v>832.40137221286716</v>
      </c>
      <c r="F124" s="22">
        <f t="shared" si="7"/>
        <v>34091.4063082785</v>
      </c>
      <c r="G124" s="22">
        <f t="shared" si="8"/>
        <v>687.48930714858761</v>
      </c>
      <c r="H124" s="22">
        <f t="shared" si="9"/>
        <v>144.91206506427952</v>
      </c>
      <c r="I124" s="22">
        <f t="shared" si="11"/>
        <v>694.44444444444446</v>
      </c>
      <c r="J124" s="22">
        <f t="shared" si="10"/>
        <v>31250.000000000276</v>
      </c>
      <c r="L124" s="81"/>
    </row>
    <row r="125" spans="2:12">
      <c r="B125" t="s">
        <v>36</v>
      </c>
      <c r="C125">
        <v>100</v>
      </c>
      <c r="D125" s="11">
        <v>47150</v>
      </c>
      <c r="E125" s="22">
        <f t="shared" si="6"/>
        <v>832.40137221286716</v>
      </c>
      <c r="F125" s="22">
        <f t="shared" si="7"/>
        <v>33401.052462350126</v>
      </c>
      <c r="G125" s="22">
        <f t="shared" si="8"/>
        <v>690.3538459283734</v>
      </c>
      <c r="H125" s="22">
        <f t="shared" si="9"/>
        <v>142.04752628449376</v>
      </c>
      <c r="I125" s="22">
        <f t="shared" si="11"/>
        <v>694.44444444444446</v>
      </c>
      <c r="J125" s="22">
        <f t="shared" si="10"/>
        <v>30555.555555555831</v>
      </c>
      <c r="L125" s="81"/>
    </row>
    <row r="126" spans="2:12">
      <c r="B126" t="s">
        <v>36</v>
      </c>
      <c r="C126">
        <v>101</v>
      </c>
      <c r="D126" s="11">
        <v>47178</v>
      </c>
      <c r="E126" s="22">
        <f t="shared" si="6"/>
        <v>832.40137221286716</v>
      </c>
      <c r="F126" s="22">
        <f t="shared" si="7"/>
        <v>32707.82214206372</v>
      </c>
      <c r="G126" s="22">
        <f t="shared" si="8"/>
        <v>693.2303202864083</v>
      </c>
      <c r="H126" s="22">
        <f t="shared" si="9"/>
        <v>139.17105192645886</v>
      </c>
      <c r="I126" s="22">
        <f t="shared" si="11"/>
        <v>694.44444444444446</v>
      </c>
      <c r="J126" s="22">
        <f t="shared" si="10"/>
        <v>29861.111111111386</v>
      </c>
      <c r="L126" s="81"/>
    </row>
    <row r="127" spans="2:12">
      <c r="B127" t="s">
        <v>36</v>
      </c>
      <c r="C127">
        <v>102</v>
      </c>
      <c r="D127" s="11">
        <v>47209</v>
      </c>
      <c r="E127" s="22">
        <f t="shared" si="6"/>
        <v>832.40137221286716</v>
      </c>
      <c r="F127" s="22">
        <f t="shared" si="7"/>
        <v>32011.703362109452</v>
      </c>
      <c r="G127" s="22">
        <f t="shared" si="8"/>
        <v>696.11877995426835</v>
      </c>
      <c r="H127" s="22">
        <f t="shared" si="9"/>
        <v>136.28259225859884</v>
      </c>
      <c r="I127" s="22">
        <f t="shared" si="11"/>
        <v>694.44444444444446</v>
      </c>
      <c r="J127" s="22">
        <f t="shared" si="10"/>
        <v>29166.666666666941</v>
      </c>
      <c r="L127" s="81"/>
    </row>
    <row r="128" spans="2:12">
      <c r="B128" t="s">
        <v>36</v>
      </c>
      <c r="C128">
        <v>103</v>
      </c>
      <c r="D128" s="11">
        <v>47239</v>
      </c>
      <c r="E128" s="22">
        <f t="shared" si="6"/>
        <v>832.40137221286716</v>
      </c>
      <c r="F128" s="22">
        <f t="shared" si="7"/>
        <v>31312.684087238711</v>
      </c>
      <c r="G128" s="22">
        <f t="shared" si="8"/>
        <v>699.01927487074443</v>
      </c>
      <c r="H128" s="22">
        <f t="shared" si="9"/>
        <v>133.38209734212271</v>
      </c>
      <c r="I128" s="22">
        <f t="shared" si="11"/>
        <v>694.44444444444446</v>
      </c>
      <c r="J128" s="22">
        <f t="shared" si="10"/>
        <v>28472.222222222495</v>
      </c>
      <c r="L128" s="81"/>
    </row>
    <row r="129" spans="2:12">
      <c r="B129" t="s">
        <v>36</v>
      </c>
      <c r="C129">
        <v>104</v>
      </c>
      <c r="D129" s="11">
        <v>47270</v>
      </c>
      <c r="E129" s="22">
        <f t="shared" si="6"/>
        <v>832.40137221286716</v>
      </c>
      <c r="F129" s="22">
        <f t="shared" si="7"/>
        <v>30610.752232056006</v>
      </c>
      <c r="G129" s="22">
        <f t="shared" si="8"/>
        <v>701.93185518270593</v>
      </c>
      <c r="H129" s="22">
        <f t="shared" si="9"/>
        <v>130.46951703016128</v>
      </c>
      <c r="I129" s="22">
        <f t="shared" si="11"/>
        <v>694.44444444444446</v>
      </c>
      <c r="J129" s="22">
        <f t="shared" si="10"/>
        <v>27777.77777777805</v>
      </c>
      <c r="L129" s="81"/>
    </row>
    <row r="130" spans="2:12">
      <c r="B130" t="s">
        <v>36</v>
      </c>
      <c r="C130">
        <v>105</v>
      </c>
      <c r="D130" s="11">
        <v>47300</v>
      </c>
      <c r="E130" s="22">
        <f t="shared" si="6"/>
        <v>832.40137221286716</v>
      </c>
      <c r="F130" s="22">
        <f t="shared" si="7"/>
        <v>29905.895660810042</v>
      </c>
      <c r="G130" s="22">
        <f t="shared" si="8"/>
        <v>704.85657124596719</v>
      </c>
      <c r="H130" s="22">
        <f t="shared" si="9"/>
        <v>127.54480096690003</v>
      </c>
      <c r="I130" s="22">
        <f t="shared" si="11"/>
        <v>694.44444444444446</v>
      </c>
      <c r="J130" s="22">
        <f t="shared" si="10"/>
        <v>27083.333333333605</v>
      </c>
      <c r="L130" s="81"/>
    </row>
    <row r="131" spans="2:12">
      <c r="B131" t="s">
        <v>36</v>
      </c>
      <c r="C131">
        <v>106</v>
      </c>
      <c r="D131" s="11">
        <v>47331</v>
      </c>
      <c r="E131" s="22">
        <f t="shared" si="6"/>
        <v>832.40137221286716</v>
      </c>
      <c r="F131" s="22">
        <f t="shared" si="7"/>
        <v>29198.102187183886</v>
      </c>
      <c r="G131" s="22">
        <f t="shared" si="8"/>
        <v>707.79347362615863</v>
      </c>
      <c r="H131" s="22">
        <f t="shared" si="9"/>
        <v>124.6078985867085</v>
      </c>
      <c r="I131" s="22">
        <f t="shared" si="11"/>
        <v>694.44444444444446</v>
      </c>
      <c r="J131" s="22">
        <f t="shared" si="10"/>
        <v>26388.88888888916</v>
      </c>
      <c r="L131" s="81"/>
    </row>
    <row r="132" spans="2:12">
      <c r="B132" t="s">
        <v>36</v>
      </c>
      <c r="C132">
        <v>107</v>
      </c>
      <c r="D132" s="11">
        <v>47362</v>
      </c>
      <c r="E132" s="22">
        <f t="shared" si="6"/>
        <v>832.40137221286716</v>
      </c>
      <c r="F132" s="22">
        <f t="shared" si="7"/>
        <v>28487.359574084287</v>
      </c>
      <c r="G132" s="22">
        <f t="shared" si="8"/>
        <v>710.74261309960093</v>
      </c>
      <c r="H132" s="22">
        <f t="shared" si="9"/>
        <v>121.65875911326619</v>
      </c>
      <c r="I132" s="22">
        <f t="shared" si="11"/>
        <v>694.44444444444446</v>
      </c>
      <c r="J132" s="22">
        <f t="shared" si="10"/>
        <v>25694.444444444714</v>
      </c>
      <c r="L132" s="81"/>
    </row>
    <row r="133" spans="2:12">
      <c r="B133" t="s">
        <v>36</v>
      </c>
      <c r="C133">
        <v>108</v>
      </c>
      <c r="D133" s="11">
        <v>47392</v>
      </c>
      <c r="E133" s="22">
        <f t="shared" si="6"/>
        <v>832.40137221286716</v>
      </c>
      <c r="F133" s="22">
        <f t="shared" si="7"/>
        <v>27773.655533430105</v>
      </c>
      <c r="G133" s="22">
        <f t="shared" si="8"/>
        <v>713.70404065418268</v>
      </c>
      <c r="H133" s="22">
        <f t="shared" si="9"/>
        <v>118.69733155868452</v>
      </c>
      <c r="I133" s="22">
        <f t="shared" si="11"/>
        <v>694.44444444444446</v>
      </c>
      <c r="J133" s="22">
        <f t="shared" si="10"/>
        <v>25000.000000000269</v>
      </c>
      <c r="L133" s="81"/>
    </row>
    <row r="134" spans="2:12">
      <c r="B134" t="s">
        <v>36</v>
      </c>
      <c r="C134">
        <v>109</v>
      </c>
      <c r="D134" s="11">
        <v>47423</v>
      </c>
      <c r="E134" s="22">
        <f t="shared" si="6"/>
        <v>832.40137221286716</v>
      </c>
      <c r="F134" s="22">
        <f t="shared" si="7"/>
        <v>27056.977725939865</v>
      </c>
      <c r="G134" s="22">
        <f t="shared" si="8"/>
        <v>716.67780749024178</v>
      </c>
      <c r="H134" s="22">
        <f t="shared" si="9"/>
        <v>115.72356472262544</v>
      </c>
      <c r="I134" s="22">
        <f t="shared" si="11"/>
        <v>694.44444444444446</v>
      </c>
      <c r="J134" s="22">
        <f t="shared" si="10"/>
        <v>24305.555555555824</v>
      </c>
      <c r="L134" s="81"/>
    </row>
    <row r="135" spans="2:12">
      <c r="B135" t="s">
        <v>36</v>
      </c>
      <c r="C135">
        <v>110</v>
      </c>
      <c r="D135" s="11">
        <v>47453</v>
      </c>
      <c r="E135" s="22">
        <f t="shared" si="6"/>
        <v>832.40137221286716</v>
      </c>
      <c r="F135" s="22">
        <f t="shared" si="7"/>
        <v>26337.313760918416</v>
      </c>
      <c r="G135" s="22">
        <f t="shared" si="8"/>
        <v>719.66396502145108</v>
      </c>
      <c r="H135" s="22">
        <f t="shared" si="9"/>
        <v>112.7374071914161</v>
      </c>
      <c r="I135" s="22">
        <f t="shared" si="11"/>
        <v>694.44444444444446</v>
      </c>
      <c r="J135" s="22">
        <f t="shared" si="10"/>
        <v>23611.111111111379</v>
      </c>
      <c r="L135" s="81"/>
    </row>
    <row r="136" spans="2:12">
      <c r="B136" t="s">
        <v>36</v>
      </c>
      <c r="C136">
        <v>111</v>
      </c>
      <c r="D136" s="11">
        <v>47484</v>
      </c>
      <c r="E136" s="22">
        <f t="shared" si="6"/>
        <v>832.40137221286716</v>
      </c>
      <c r="F136" s="22">
        <f t="shared" si="7"/>
        <v>25614.651196042709</v>
      </c>
      <c r="G136" s="22">
        <f t="shared" si="8"/>
        <v>722.66256487570706</v>
      </c>
      <c r="H136" s="22">
        <f t="shared" si="9"/>
        <v>109.73880733716007</v>
      </c>
      <c r="I136" s="22">
        <f t="shared" si="11"/>
        <v>694.44444444444446</v>
      </c>
      <c r="J136" s="22">
        <f t="shared" si="10"/>
        <v>22916.666666666933</v>
      </c>
      <c r="L136" s="81"/>
    </row>
    <row r="137" spans="2:12">
      <c r="B137" t="s">
        <v>36</v>
      </c>
      <c r="C137">
        <v>112</v>
      </c>
      <c r="D137" s="11">
        <v>47515</v>
      </c>
      <c r="E137" s="22">
        <f t="shared" si="6"/>
        <v>832.40137221286716</v>
      </c>
      <c r="F137" s="22">
        <f t="shared" si="7"/>
        <v>24888.977537146689</v>
      </c>
      <c r="G137" s="22">
        <f t="shared" si="8"/>
        <v>725.67365889602252</v>
      </c>
      <c r="H137" s="22">
        <f t="shared" si="9"/>
        <v>106.72771331684461</v>
      </c>
      <c r="I137" s="22">
        <f t="shared" si="11"/>
        <v>694.44444444444446</v>
      </c>
      <c r="J137" s="22">
        <f t="shared" si="10"/>
        <v>22222.222222222488</v>
      </c>
      <c r="L137" s="81"/>
    </row>
    <row r="138" spans="2:12">
      <c r="B138" t="s">
        <v>36</v>
      </c>
      <c r="C138">
        <v>113</v>
      </c>
      <c r="D138" s="11">
        <v>47543</v>
      </c>
      <c r="E138" s="22">
        <f t="shared" ref="E138:E169" si="12">$C$20</f>
        <v>832.40137221286716</v>
      </c>
      <c r="F138" s="22">
        <f t="shared" ref="F138:F164" si="13">F137+H138-E138</f>
        <v>24160.280238005267</v>
      </c>
      <c r="G138" s="22">
        <f t="shared" ref="G138:G164" si="14">E138-H138</f>
        <v>728.6972991414226</v>
      </c>
      <c r="H138" s="22">
        <f t="shared" ref="H138:H164" si="15">F137*($C$19/12)</f>
        <v>103.70407307144454</v>
      </c>
      <c r="I138" s="22">
        <f t="shared" si="11"/>
        <v>694.44444444444446</v>
      </c>
      <c r="J138" s="22">
        <f t="shared" ref="J138:J164" si="16">J137-I138</f>
        <v>21527.777777778043</v>
      </c>
      <c r="L138" s="81"/>
    </row>
    <row r="139" spans="2:12">
      <c r="B139" t="s">
        <v>36</v>
      </c>
      <c r="C139">
        <v>114</v>
      </c>
      <c r="D139" s="11">
        <v>47574</v>
      </c>
      <c r="E139" s="22">
        <f t="shared" si="12"/>
        <v>832.40137221286716</v>
      </c>
      <c r="F139" s="22">
        <f t="shared" si="13"/>
        <v>23428.546700117422</v>
      </c>
      <c r="G139" s="22">
        <f t="shared" si="14"/>
        <v>731.73353788784516</v>
      </c>
      <c r="H139" s="22">
        <f t="shared" si="15"/>
        <v>100.66783432502194</v>
      </c>
      <c r="I139" s="22">
        <f t="shared" si="11"/>
        <v>694.44444444444446</v>
      </c>
      <c r="J139" s="22">
        <f t="shared" si="16"/>
        <v>20833.333333333598</v>
      </c>
      <c r="L139" s="81"/>
    </row>
    <row r="140" spans="2:12">
      <c r="B140" t="s">
        <v>36</v>
      </c>
      <c r="C140">
        <v>115</v>
      </c>
      <c r="D140" s="11">
        <v>47604</v>
      </c>
      <c r="E140" s="22">
        <f t="shared" si="12"/>
        <v>832.40137221286716</v>
      </c>
      <c r="F140" s="22">
        <f t="shared" si="13"/>
        <v>22693.764272488377</v>
      </c>
      <c r="G140" s="22">
        <f t="shared" si="14"/>
        <v>734.78242762904461</v>
      </c>
      <c r="H140" s="22">
        <f t="shared" si="15"/>
        <v>97.618944583822596</v>
      </c>
      <c r="I140" s="22">
        <f t="shared" si="11"/>
        <v>694.44444444444446</v>
      </c>
      <c r="J140" s="22">
        <f t="shared" si="16"/>
        <v>20138.888888889152</v>
      </c>
      <c r="L140" s="81"/>
    </row>
    <row r="141" spans="2:12">
      <c r="B141" t="s">
        <v>36</v>
      </c>
      <c r="C141">
        <v>116</v>
      </c>
      <c r="D141" s="11">
        <v>47635</v>
      </c>
      <c r="E141" s="22">
        <f t="shared" si="12"/>
        <v>832.40137221286716</v>
      </c>
      <c r="F141" s="22">
        <f t="shared" si="13"/>
        <v>21955.92025141088</v>
      </c>
      <c r="G141" s="22">
        <f t="shared" si="14"/>
        <v>737.84402107749895</v>
      </c>
      <c r="H141" s="22">
        <f t="shared" si="15"/>
        <v>94.557351135368236</v>
      </c>
      <c r="I141" s="22">
        <f t="shared" si="11"/>
        <v>694.44444444444446</v>
      </c>
      <c r="J141" s="22">
        <f t="shared" si="16"/>
        <v>19444.444444444707</v>
      </c>
      <c r="L141" s="81"/>
    </row>
    <row r="142" spans="2:12">
      <c r="B142" t="s">
        <v>36</v>
      </c>
      <c r="C142">
        <v>117</v>
      </c>
      <c r="D142" s="11">
        <v>47665</v>
      </c>
      <c r="E142" s="22">
        <f t="shared" si="12"/>
        <v>832.40137221286716</v>
      </c>
      <c r="F142" s="22">
        <f t="shared" si="13"/>
        <v>21215.00188024556</v>
      </c>
      <c r="G142" s="22">
        <f t="shared" si="14"/>
        <v>740.91837116532179</v>
      </c>
      <c r="H142" s="22">
        <f t="shared" si="15"/>
        <v>91.483001047545329</v>
      </c>
      <c r="I142" s="22">
        <f t="shared" si="11"/>
        <v>694.44444444444446</v>
      </c>
      <c r="J142" s="22">
        <f t="shared" si="16"/>
        <v>18750.000000000262</v>
      </c>
      <c r="L142" s="81"/>
    </row>
    <row r="143" spans="2:12">
      <c r="B143" t="s">
        <v>36</v>
      </c>
      <c r="C143">
        <v>118</v>
      </c>
      <c r="D143" s="11">
        <v>47696</v>
      </c>
      <c r="E143" s="22">
        <f t="shared" si="12"/>
        <v>832.40137221286716</v>
      </c>
      <c r="F143" s="22">
        <f t="shared" si="13"/>
        <v>20470.996349200384</v>
      </c>
      <c r="G143" s="22">
        <f t="shared" si="14"/>
        <v>744.00553104517735</v>
      </c>
      <c r="H143" s="22">
        <f t="shared" si="15"/>
        <v>88.395841167689838</v>
      </c>
      <c r="I143" s="22">
        <f t="shared" si="11"/>
        <v>694.44444444444446</v>
      </c>
      <c r="J143" s="22">
        <f t="shared" si="16"/>
        <v>18055.555555555817</v>
      </c>
      <c r="L143" s="81"/>
    </row>
    <row r="144" spans="2:12">
      <c r="B144" t="s">
        <v>36</v>
      </c>
      <c r="C144">
        <v>119</v>
      </c>
      <c r="D144" s="11">
        <v>47727</v>
      </c>
      <c r="E144" s="22">
        <f t="shared" si="12"/>
        <v>832.40137221286716</v>
      </c>
      <c r="F144" s="22">
        <f t="shared" si="13"/>
        <v>19723.890795109186</v>
      </c>
      <c r="G144" s="22">
        <f t="shared" si="14"/>
        <v>747.10555409119888</v>
      </c>
      <c r="H144" s="22">
        <f t="shared" si="15"/>
        <v>85.295818121668262</v>
      </c>
      <c r="I144" s="22">
        <f t="shared" si="11"/>
        <v>694.44444444444446</v>
      </c>
      <c r="J144" s="22">
        <f t="shared" si="16"/>
        <v>17361.111111111371</v>
      </c>
      <c r="L144" s="81"/>
    </row>
    <row r="145" spans="2:12">
      <c r="B145" t="s">
        <v>36</v>
      </c>
      <c r="C145">
        <v>120</v>
      </c>
      <c r="D145" s="11">
        <v>47757</v>
      </c>
      <c r="E145" s="22">
        <f t="shared" si="12"/>
        <v>832.40137221286716</v>
      </c>
      <c r="F145" s="22">
        <f t="shared" si="13"/>
        <v>18973.672301209277</v>
      </c>
      <c r="G145" s="22">
        <f t="shared" si="14"/>
        <v>750.21849389991223</v>
      </c>
      <c r="H145" s="22">
        <f t="shared" si="15"/>
        <v>82.182878312954941</v>
      </c>
      <c r="I145" s="22">
        <f t="shared" si="11"/>
        <v>694.44444444444446</v>
      </c>
      <c r="J145" s="22">
        <f t="shared" si="16"/>
        <v>16666.666666666926</v>
      </c>
      <c r="L145" s="81"/>
    </row>
    <row r="146" spans="2:12">
      <c r="B146" t="s">
        <v>36</v>
      </c>
      <c r="C146">
        <v>121</v>
      </c>
      <c r="D146" s="11">
        <v>47788</v>
      </c>
      <c r="E146" s="22">
        <f t="shared" si="12"/>
        <v>832.40137221286716</v>
      </c>
      <c r="F146" s="22">
        <f t="shared" si="13"/>
        <v>18220.327896918116</v>
      </c>
      <c r="G146" s="22">
        <f t="shared" si="14"/>
        <v>753.34440429116182</v>
      </c>
      <c r="H146" s="22">
        <f t="shared" si="15"/>
        <v>79.056967921705322</v>
      </c>
      <c r="I146" s="22">
        <f t="shared" si="11"/>
        <v>694.44444444444446</v>
      </c>
      <c r="J146" s="22">
        <f t="shared" si="16"/>
        <v>15972.222222222481</v>
      </c>
      <c r="L146" s="81"/>
    </row>
    <row r="147" spans="2:12">
      <c r="B147" t="s">
        <v>36</v>
      </c>
      <c r="C147">
        <v>122</v>
      </c>
      <c r="D147" s="11">
        <v>47818</v>
      </c>
      <c r="E147" s="22">
        <f t="shared" si="12"/>
        <v>832.40137221286716</v>
      </c>
      <c r="F147" s="22">
        <f t="shared" si="13"/>
        <v>17463.844557609074</v>
      </c>
      <c r="G147" s="22">
        <f t="shared" si="14"/>
        <v>756.48333930904164</v>
      </c>
      <c r="H147" s="22">
        <f t="shared" si="15"/>
        <v>75.918032903825477</v>
      </c>
      <c r="I147" s="22">
        <f t="shared" si="11"/>
        <v>694.44444444444446</v>
      </c>
      <c r="J147" s="22">
        <f t="shared" si="16"/>
        <v>15277.777777778036</v>
      </c>
      <c r="L147" s="81"/>
    </row>
    <row r="148" spans="2:12">
      <c r="B148" t="s">
        <v>36</v>
      </c>
      <c r="C148">
        <v>123</v>
      </c>
      <c r="D148" s="11">
        <v>47849</v>
      </c>
      <c r="E148" s="22">
        <f t="shared" si="12"/>
        <v>832.40137221286716</v>
      </c>
      <c r="F148" s="22">
        <f t="shared" si="13"/>
        <v>16704.209204386247</v>
      </c>
      <c r="G148" s="22">
        <f t="shared" si="14"/>
        <v>759.63535322282939</v>
      </c>
      <c r="H148" s="22">
        <f t="shared" si="15"/>
        <v>72.766018990037807</v>
      </c>
      <c r="I148" s="22">
        <f t="shared" si="11"/>
        <v>694.44444444444446</v>
      </c>
      <c r="J148" s="22">
        <f t="shared" si="16"/>
        <v>14583.33333333359</v>
      </c>
      <c r="L148" s="81"/>
    </row>
    <row r="149" spans="2:12">
      <c r="B149" t="s">
        <v>36</v>
      </c>
      <c r="C149">
        <v>124</v>
      </c>
      <c r="D149" s="11">
        <v>47880</v>
      </c>
      <c r="E149" s="22">
        <f t="shared" si="12"/>
        <v>832.40137221286716</v>
      </c>
      <c r="F149" s="22">
        <f t="shared" si="13"/>
        <v>15941.408703858322</v>
      </c>
      <c r="G149" s="22">
        <f t="shared" si="14"/>
        <v>762.80050052792444</v>
      </c>
      <c r="H149" s="22">
        <f t="shared" si="15"/>
        <v>69.600871684942689</v>
      </c>
      <c r="I149" s="22">
        <f t="shared" si="11"/>
        <v>694.44444444444446</v>
      </c>
      <c r="J149" s="22">
        <f t="shared" si="16"/>
        <v>13888.888888889145</v>
      </c>
      <c r="L149" s="81"/>
    </row>
    <row r="150" spans="2:12">
      <c r="B150" t="s">
        <v>36</v>
      </c>
      <c r="C150">
        <v>125</v>
      </c>
      <c r="D150" s="11">
        <v>47908</v>
      </c>
      <c r="E150" s="22">
        <f t="shared" si="12"/>
        <v>832.40137221286716</v>
      </c>
      <c r="F150" s="22">
        <f t="shared" si="13"/>
        <v>15175.429867911531</v>
      </c>
      <c r="G150" s="22">
        <f t="shared" si="14"/>
        <v>765.97883594679081</v>
      </c>
      <c r="H150" s="22">
        <f t="shared" si="15"/>
        <v>66.422536266076335</v>
      </c>
      <c r="I150" s="22">
        <f t="shared" si="11"/>
        <v>694.44444444444446</v>
      </c>
      <c r="J150" s="22">
        <f t="shared" si="16"/>
        <v>13194.4444444447</v>
      </c>
      <c r="L150" s="81"/>
    </row>
    <row r="151" spans="2:12">
      <c r="B151" t="s">
        <v>36</v>
      </c>
      <c r="C151">
        <v>126</v>
      </c>
      <c r="D151" s="11">
        <v>47939</v>
      </c>
      <c r="E151" s="22">
        <f t="shared" si="12"/>
        <v>832.40137221286716</v>
      </c>
      <c r="F151" s="22">
        <f t="shared" si="13"/>
        <v>14406.259453481629</v>
      </c>
      <c r="G151" s="22">
        <f t="shared" si="14"/>
        <v>769.17041442990239</v>
      </c>
      <c r="H151" s="22">
        <f t="shared" si="15"/>
        <v>63.230957782964708</v>
      </c>
      <c r="I151" s="22">
        <f t="shared" si="11"/>
        <v>694.44444444444446</v>
      </c>
      <c r="J151" s="22">
        <f t="shared" si="16"/>
        <v>12500.000000000255</v>
      </c>
      <c r="L151" s="81"/>
    </row>
    <row r="152" spans="2:12">
      <c r="B152" t="s">
        <v>36</v>
      </c>
      <c r="C152">
        <v>127</v>
      </c>
      <c r="D152" s="11">
        <v>47969</v>
      </c>
      <c r="E152" s="22">
        <f t="shared" si="12"/>
        <v>832.40137221286716</v>
      </c>
      <c r="F152" s="22">
        <f t="shared" si="13"/>
        <v>13633.884162324935</v>
      </c>
      <c r="G152" s="22">
        <f t="shared" si="14"/>
        <v>772.37529115669372</v>
      </c>
      <c r="H152" s="22">
        <f t="shared" si="15"/>
        <v>60.026081056173453</v>
      </c>
      <c r="I152" s="22">
        <f t="shared" si="11"/>
        <v>694.44444444444446</v>
      </c>
      <c r="J152" s="22">
        <f t="shared" si="16"/>
        <v>11805.555555555809</v>
      </c>
      <c r="L152" s="81"/>
    </row>
    <row r="153" spans="2:12">
      <c r="B153" t="s">
        <v>36</v>
      </c>
      <c r="C153">
        <v>128</v>
      </c>
      <c r="D153" s="11">
        <v>48000</v>
      </c>
      <c r="E153" s="22">
        <f t="shared" si="12"/>
        <v>832.40137221286716</v>
      </c>
      <c r="F153" s="22">
        <f t="shared" si="13"/>
        <v>12858.290640788422</v>
      </c>
      <c r="G153" s="22">
        <f t="shared" si="14"/>
        <v>775.59352153651321</v>
      </c>
      <c r="H153" s="22">
        <f t="shared" si="15"/>
        <v>56.807850676353894</v>
      </c>
      <c r="I153" s="22">
        <f t="shared" si="11"/>
        <v>694.44444444444446</v>
      </c>
      <c r="J153" s="22">
        <f t="shared" si="16"/>
        <v>11111.111111111364</v>
      </c>
      <c r="L153" s="81"/>
    </row>
    <row r="154" spans="2:12">
      <c r="B154" t="s">
        <v>36</v>
      </c>
      <c r="C154">
        <v>129</v>
      </c>
      <c r="D154" s="11">
        <v>48030</v>
      </c>
      <c r="E154" s="22">
        <f t="shared" si="12"/>
        <v>832.40137221286716</v>
      </c>
      <c r="F154" s="22">
        <f t="shared" si="13"/>
        <v>12079.465479578839</v>
      </c>
      <c r="G154" s="22">
        <f t="shared" si="14"/>
        <v>778.82516120958212</v>
      </c>
      <c r="H154" s="22">
        <f t="shared" si="15"/>
        <v>53.576211003285088</v>
      </c>
      <c r="I154" s="22">
        <f t="shared" si="11"/>
        <v>694.44444444444446</v>
      </c>
      <c r="J154" s="22">
        <f t="shared" si="16"/>
        <v>10416.666666666919</v>
      </c>
      <c r="L154" s="81"/>
    </row>
    <row r="155" spans="2:12">
      <c r="B155" t="s">
        <v>36</v>
      </c>
      <c r="C155">
        <v>130</v>
      </c>
      <c r="D155" s="11">
        <v>48061</v>
      </c>
      <c r="E155" s="22">
        <f t="shared" si="12"/>
        <v>832.40137221286716</v>
      </c>
      <c r="F155" s="22">
        <f t="shared" si="13"/>
        <v>11297.395213530883</v>
      </c>
      <c r="G155" s="22">
        <f t="shared" si="14"/>
        <v>782.07026604795533</v>
      </c>
      <c r="H155" s="22">
        <f t="shared" si="15"/>
        <v>50.33110616491183</v>
      </c>
      <c r="I155" s="22">
        <f t="shared" ref="I155:I169" si="17">$C$16/$C$18</f>
        <v>694.44444444444446</v>
      </c>
      <c r="J155" s="22">
        <f t="shared" si="16"/>
        <v>9722.2222222224736</v>
      </c>
      <c r="L155" s="81"/>
    </row>
    <row r="156" spans="2:12">
      <c r="B156" t="s">
        <v>36</v>
      </c>
      <c r="C156">
        <v>131</v>
      </c>
      <c r="D156" s="11">
        <v>48092</v>
      </c>
      <c r="E156" s="22">
        <f t="shared" si="12"/>
        <v>832.40137221286716</v>
      </c>
      <c r="F156" s="22">
        <f t="shared" si="13"/>
        <v>10512.066321374394</v>
      </c>
      <c r="G156" s="22">
        <f t="shared" si="14"/>
        <v>785.32889215648845</v>
      </c>
      <c r="H156" s="22">
        <f t="shared" si="15"/>
        <v>47.07248005637868</v>
      </c>
      <c r="I156" s="22">
        <f t="shared" si="17"/>
        <v>694.44444444444446</v>
      </c>
      <c r="J156" s="22">
        <f t="shared" si="16"/>
        <v>9027.7777777780284</v>
      </c>
      <c r="L156" s="81"/>
    </row>
    <row r="157" spans="2:12">
      <c r="B157" t="s">
        <v>36</v>
      </c>
      <c r="C157">
        <v>132</v>
      </c>
      <c r="D157" s="11">
        <v>48122</v>
      </c>
      <c r="E157" s="22">
        <f t="shared" si="12"/>
        <v>832.40137221286716</v>
      </c>
      <c r="F157" s="22">
        <f t="shared" si="13"/>
        <v>9723.4652255005858</v>
      </c>
      <c r="G157" s="22">
        <f t="shared" si="14"/>
        <v>788.60109587380714</v>
      </c>
      <c r="H157" s="22">
        <f t="shared" si="15"/>
        <v>43.800276339059977</v>
      </c>
      <c r="I157" s="22">
        <f t="shared" si="17"/>
        <v>694.44444444444446</v>
      </c>
      <c r="J157" s="22">
        <f t="shared" si="16"/>
        <v>8333.3333333335831</v>
      </c>
      <c r="L157" s="81"/>
    </row>
    <row r="158" spans="2:12">
      <c r="B158" t="s">
        <v>36</v>
      </c>
      <c r="C158">
        <v>133</v>
      </c>
      <c r="D158" s="11">
        <v>48153</v>
      </c>
      <c r="E158" s="22">
        <f t="shared" si="12"/>
        <v>832.40137221286716</v>
      </c>
      <c r="F158" s="22">
        <f t="shared" si="13"/>
        <v>8931.5782917273045</v>
      </c>
      <c r="G158" s="22">
        <f t="shared" si="14"/>
        <v>791.88693377328138</v>
      </c>
      <c r="H158" s="22">
        <f t="shared" si="15"/>
        <v>40.514438439585774</v>
      </c>
      <c r="I158" s="22">
        <f t="shared" si="17"/>
        <v>694.44444444444446</v>
      </c>
      <c r="J158" s="22">
        <f t="shared" si="16"/>
        <v>7638.8888888891388</v>
      </c>
      <c r="L158" s="81"/>
    </row>
    <row r="159" spans="2:12">
      <c r="B159" t="s">
        <v>36</v>
      </c>
      <c r="C159">
        <v>134</v>
      </c>
      <c r="D159" s="11">
        <v>48183</v>
      </c>
      <c r="E159" s="22">
        <f t="shared" si="12"/>
        <v>832.40137221286716</v>
      </c>
      <c r="F159" s="22">
        <f t="shared" si="13"/>
        <v>8136.391829063301</v>
      </c>
      <c r="G159" s="22">
        <f t="shared" si="14"/>
        <v>795.18646266400344</v>
      </c>
      <c r="H159" s="22">
        <f t="shared" si="15"/>
        <v>37.214909548863766</v>
      </c>
      <c r="I159" s="22">
        <f t="shared" si="17"/>
        <v>694.44444444444446</v>
      </c>
      <c r="J159" s="22">
        <f t="shared" si="16"/>
        <v>6944.4444444446945</v>
      </c>
      <c r="L159" s="81"/>
    </row>
    <row r="160" spans="2:12">
      <c r="B160" t="s">
        <v>36</v>
      </c>
      <c r="C160">
        <v>135</v>
      </c>
      <c r="D160" s="11">
        <v>48214</v>
      </c>
      <c r="E160" s="22">
        <f t="shared" si="12"/>
        <v>832.40137221286716</v>
      </c>
      <c r="F160" s="22">
        <f t="shared" si="13"/>
        <v>7337.8920894715302</v>
      </c>
      <c r="G160" s="22">
        <f t="shared" si="14"/>
        <v>798.49973959177009</v>
      </c>
      <c r="H160" s="22">
        <f t="shared" si="15"/>
        <v>33.901632621097086</v>
      </c>
      <c r="I160" s="22">
        <f t="shared" si="17"/>
        <v>694.44444444444446</v>
      </c>
      <c r="J160" s="22">
        <f t="shared" si="16"/>
        <v>6250.0000000002501</v>
      </c>
      <c r="L160" s="81"/>
    </row>
    <row r="161" spans="1:12">
      <c r="B161" t="s">
        <v>36</v>
      </c>
      <c r="C161">
        <v>136</v>
      </c>
      <c r="D161" s="11">
        <v>48245</v>
      </c>
      <c r="E161" s="22">
        <f t="shared" si="12"/>
        <v>832.40137221286716</v>
      </c>
      <c r="F161" s="22">
        <f t="shared" si="13"/>
        <v>6536.0652676314603</v>
      </c>
      <c r="G161" s="22">
        <f t="shared" si="14"/>
        <v>801.8268218400691</v>
      </c>
      <c r="H161" s="22">
        <f t="shared" si="15"/>
        <v>30.574550372798043</v>
      </c>
      <c r="I161" s="22">
        <f t="shared" si="17"/>
        <v>694.44444444444446</v>
      </c>
      <c r="J161" s="22">
        <f t="shared" si="16"/>
        <v>5555.5555555558058</v>
      </c>
      <c r="L161" s="81"/>
    </row>
    <row r="162" spans="1:12">
      <c r="B162" t="s">
        <v>36</v>
      </c>
      <c r="C162">
        <v>137</v>
      </c>
      <c r="D162" s="11">
        <v>48274</v>
      </c>
      <c r="E162" s="22">
        <f t="shared" si="12"/>
        <v>832.40137221286716</v>
      </c>
      <c r="F162" s="22">
        <f t="shared" si="13"/>
        <v>5730.897500700391</v>
      </c>
      <c r="G162" s="22">
        <f t="shared" si="14"/>
        <v>805.16776693106942</v>
      </c>
      <c r="H162" s="22">
        <f t="shared" si="15"/>
        <v>27.23360528179775</v>
      </c>
      <c r="I162" s="22">
        <f t="shared" si="17"/>
        <v>694.44444444444446</v>
      </c>
      <c r="J162" s="22">
        <f t="shared" si="16"/>
        <v>4861.1111111113614</v>
      </c>
      <c r="L162" s="81"/>
    </row>
    <row r="163" spans="1:12">
      <c r="B163" t="s">
        <v>36</v>
      </c>
      <c r="C163">
        <v>138</v>
      </c>
      <c r="D163" s="11">
        <v>48305</v>
      </c>
      <c r="E163" s="22">
        <f t="shared" si="12"/>
        <v>832.40137221286716</v>
      </c>
      <c r="F163" s="22">
        <f t="shared" si="13"/>
        <v>4922.3748680737754</v>
      </c>
      <c r="G163" s="22">
        <f t="shared" si="14"/>
        <v>808.52263262661552</v>
      </c>
      <c r="H163" s="22">
        <f t="shared" si="15"/>
        <v>23.87873958625163</v>
      </c>
      <c r="I163" s="22">
        <f t="shared" si="17"/>
        <v>694.44444444444446</v>
      </c>
      <c r="J163" s="22">
        <f t="shared" si="16"/>
        <v>4166.6666666669171</v>
      </c>
      <c r="L163" s="81"/>
    </row>
    <row r="164" spans="1:12">
      <c r="B164" t="s">
        <v>36</v>
      </c>
      <c r="C164">
        <v>139</v>
      </c>
      <c r="D164" s="11">
        <v>48335</v>
      </c>
      <c r="E164" s="22">
        <f>$C$20</f>
        <v>832.40137221286716</v>
      </c>
      <c r="F164" s="22">
        <f t="shared" si="13"/>
        <v>4110.4833911445485</v>
      </c>
      <c r="G164" s="22">
        <f t="shared" si="14"/>
        <v>811.89147692922643</v>
      </c>
      <c r="H164" s="22">
        <f t="shared" si="15"/>
        <v>20.509895283640731</v>
      </c>
      <c r="I164" s="22">
        <f t="shared" si="17"/>
        <v>694.44444444444446</v>
      </c>
      <c r="J164" s="22">
        <f t="shared" si="16"/>
        <v>3472.2222222224727</v>
      </c>
      <c r="L164" s="81"/>
    </row>
    <row r="165" spans="1:12">
      <c r="B165" t="s">
        <v>36</v>
      </c>
      <c r="C165">
        <v>140</v>
      </c>
      <c r="D165" s="11">
        <v>48366</v>
      </c>
      <c r="E165" s="22">
        <f t="shared" si="12"/>
        <v>832.40137221286716</v>
      </c>
      <c r="F165" s="22">
        <f t="shared" ref="F165:F169" si="18">F164+H165-E165</f>
        <v>3295.2090330614506</v>
      </c>
      <c r="G165" s="22">
        <f t="shared" ref="G165:G169" si="19">E165-H165</f>
        <v>815.27435808309815</v>
      </c>
      <c r="H165" s="22">
        <f t="shared" ref="H165:H169" si="20">F164*($C$19/12)</f>
        <v>17.127014129768952</v>
      </c>
      <c r="I165" s="22">
        <f t="shared" si="17"/>
        <v>694.44444444444446</v>
      </c>
      <c r="J165" s="22">
        <f t="shared" ref="J165:J169" si="21">J164-I165</f>
        <v>2777.7777777780284</v>
      </c>
      <c r="L165" s="81"/>
    </row>
    <row r="166" spans="1:12">
      <c r="B166" t="s">
        <v>36</v>
      </c>
      <c r="C166">
        <v>141</v>
      </c>
      <c r="D166" s="11">
        <v>48396</v>
      </c>
      <c r="E166" s="22">
        <f t="shared" si="12"/>
        <v>832.40137221286716</v>
      </c>
      <c r="F166" s="22">
        <f t="shared" si="18"/>
        <v>2476.5376984863397</v>
      </c>
      <c r="G166" s="22">
        <f t="shared" si="19"/>
        <v>818.67133457511113</v>
      </c>
      <c r="H166" s="22">
        <f t="shared" si="20"/>
        <v>13.730037637756043</v>
      </c>
      <c r="I166" s="22">
        <f t="shared" si="17"/>
        <v>694.44444444444446</v>
      </c>
      <c r="J166" s="22">
        <f t="shared" si="21"/>
        <v>2083.3333333335841</v>
      </c>
      <c r="L166" s="81"/>
    </row>
    <row r="167" spans="1:12">
      <c r="B167" t="s">
        <v>36</v>
      </c>
      <c r="C167">
        <v>142</v>
      </c>
      <c r="D167" s="11">
        <v>48427</v>
      </c>
      <c r="E167" s="22">
        <f t="shared" si="12"/>
        <v>832.40137221286716</v>
      </c>
      <c r="F167" s="22">
        <f t="shared" si="18"/>
        <v>1654.4552333504989</v>
      </c>
      <c r="G167" s="22">
        <f t="shared" si="19"/>
        <v>822.08246513584072</v>
      </c>
      <c r="H167" s="22">
        <f t="shared" si="20"/>
        <v>10.318907077026415</v>
      </c>
      <c r="I167" s="22">
        <f t="shared" si="17"/>
        <v>694.44444444444446</v>
      </c>
      <c r="J167" s="22">
        <f t="shared" si="21"/>
        <v>1388.8888888891397</v>
      </c>
      <c r="L167" s="81"/>
    </row>
    <row r="168" spans="1:12">
      <c r="B168" t="s">
        <v>36</v>
      </c>
      <c r="C168">
        <v>143</v>
      </c>
      <c r="D168" s="11">
        <v>48458</v>
      </c>
      <c r="E168" s="22">
        <f t="shared" si="12"/>
        <v>832.40137221286716</v>
      </c>
      <c r="F168" s="22">
        <f t="shared" si="18"/>
        <v>828.94742460992541</v>
      </c>
      <c r="G168" s="22">
        <f t="shared" si="19"/>
        <v>825.50780874057341</v>
      </c>
      <c r="H168" s="22">
        <f t="shared" si="20"/>
        <v>6.8935634722937458</v>
      </c>
      <c r="I168" s="22">
        <f t="shared" si="17"/>
        <v>694.44444444444446</v>
      </c>
      <c r="J168" s="22">
        <f t="shared" si="21"/>
        <v>694.44444444469525</v>
      </c>
      <c r="L168" s="81"/>
    </row>
    <row r="169" spans="1:12">
      <c r="B169" t="s">
        <v>36</v>
      </c>
      <c r="C169">
        <v>144</v>
      </c>
      <c r="D169" s="11">
        <v>48488</v>
      </c>
      <c r="E169" s="22">
        <f t="shared" si="12"/>
        <v>832.40137221286716</v>
      </c>
      <c r="F169" s="22">
        <f t="shared" si="18"/>
        <v>-4.0040504245553166E-10</v>
      </c>
      <c r="G169" s="22">
        <f t="shared" si="19"/>
        <v>828.94742461032581</v>
      </c>
      <c r="H169" s="22">
        <f t="shared" si="20"/>
        <v>3.4539476025413558</v>
      </c>
      <c r="I169" s="22">
        <f t="shared" si="17"/>
        <v>694.44444444444446</v>
      </c>
      <c r="J169" s="22">
        <f t="shared" si="21"/>
        <v>2.5079316401388496E-10</v>
      </c>
      <c r="L169" s="81"/>
    </row>
    <row r="170" spans="1:12">
      <c r="L170" s="81"/>
    </row>
    <row r="171" spans="1:12" ht="9" customHeight="1">
      <c r="A171" s="81"/>
      <c r="B171" s="81"/>
      <c r="C171" s="81"/>
      <c r="D171" s="81"/>
      <c r="E171" s="81"/>
      <c r="F171" s="81"/>
      <c r="G171" s="81"/>
      <c r="H171" s="81"/>
      <c r="I171" s="81"/>
      <c r="J171" s="81"/>
      <c r="K171" s="81"/>
      <c r="L171" s="8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051C-5A5B-4342-A536-5FF163B7A12B}">
  <dimension ref="A1:K27"/>
  <sheetViews>
    <sheetView zoomScaleNormal="100" workbookViewId="0">
      <selection activeCell="G22" sqref="G22"/>
    </sheetView>
  </sheetViews>
  <sheetFormatPr defaultColWidth="9.140625" defaultRowHeight="14.45"/>
  <cols>
    <col min="1" max="1" width="2" style="1" customWidth="1"/>
    <col min="2" max="2" width="53.85546875" style="1" customWidth="1"/>
    <col min="3" max="3" width="14.28515625" style="10" customWidth="1"/>
    <col min="4" max="4" width="13.85546875" style="10" customWidth="1"/>
    <col min="5" max="8" width="11.5703125" style="10" customWidth="1"/>
    <col min="9" max="9" width="11.42578125" style="10" customWidth="1"/>
    <col min="10" max="10" width="11.5703125" style="1" bestFit="1" customWidth="1"/>
    <col min="11" max="11" width="2" style="1" customWidth="1"/>
    <col min="12" max="16384" width="9.140625" style="1"/>
  </cols>
  <sheetData>
    <row r="1" spans="2:11">
      <c r="K1" s="81"/>
    </row>
    <row r="2" spans="2:11">
      <c r="K2" s="81"/>
    </row>
    <row r="3" spans="2:11">
      <c r="K3" s="81"/>
    </row>
    <row r="4" spans="2:11">
      <c r="K4" s="81"/>
    </row>
    <row r="5" spans="2:11">
      <c r="K5" s="81"/>
    </row>
    <row r="6" spans="2:11">
      <c r="K6" s="81"/>
    </row>
    <row r="7" spans="2:11">
      <c r="K7" s="81"/>
    </row>
    <row r="8" spans="2:11">
      <c r="K8" s="81"/>
    </row>
    <row r="9" spans="2:11">
      <c r="K9" s="81"/>
    </row>
    <row r="10" spans="2:11">
      <c r="K10" s="81"/>
    </row>
    <row r="11" spans="2:11">
      <c r="K11" s="81"/>
    </row>
    <row r="12" spans="2:11">
      <c r="K12" s="81"/>
    </row>
    <row r="13" spans="2:11">
      <c r="K13" s="81"/>
    </row>
    <row r="14" spans="2:11" ht="15" thickBot="1">
      <c r="B14" s="69"/>
      <c r="C14" s="80"/>
      <c r="E14" s="5"/>
      <c r="F14" s="5"/>
      <c r="G14" s="5"/>
      <c r="H14" s="5"/>
      <c r="I14" s="5"/>
      <c r="K14" s="81"/>
    </row>
    <row r="15" spans="2:11" ht="15" thickBot="1">
      <c r="B15" s="75" t="s">
        <v>51</v>
      </c>
      <c r="C15" s="76" t="s">
        <v>52</v>
      </c>
      <c r="D15" s="77" t="s">
        <v>53</v>
      </c>
      <c r="E15" s="78"/>
      <c r="F15" s="78"/>
      <c r="G15" s="78"/>
      <c r="H15" s="78"/>
      <c r="I15" s="78"/>
      <c r="K15" s="81"/>
    </row>
    <row r="16" spans="2:11">
      <c r="B16" s="4" t="s">
        <v>7</v>
      </c>
      <c r="C16" s="90">
        <f>SUM('NG.1 - Lease'!F44:F55)</f>
        <v>12488.816466554397</v>
      </c>
      <c r="D16" s="91">
        <v>0</v>
      </c>
      <c r="E16" s="79"/>
      <c r="F16" s="5"/>
      <c r="G16" s="5"/>
      <c r="H16" s="5"/>
      <c r="I16" s="5"/>
      <c r="J16" s="2"/>
      <c r="K16" s="81"/>
    </row>
    <row r="17" spans="1:11">
      <c r="B17" s="89" t="s">
        <v>54</v>
      </c>
      <c r="C17" s="92">
        <f>-C16</f>
        <v>-12488.816466554397</v>
      </c>
      <c r="D17" s="93">
        <f>D16</f>
        <v>0</v>
      </c>
      <c r="E17" s="5"/>
      <c r="F17" s="5"/>
      <c r="G17" s="5"/>
      <c r="H17" s="5"/>
      <c r="I17" s="5"/>
      <c r="J17" s="3"/>
      <c r="K17" s="81"/>
    </row>
    <row r="18" spans="1:11">
      <c r="B18" s="4" t="s">
        <v>41</v>
      </c>
      <c r="C18" s="90">
        <v>0</v>
      </c>
      <c r="D18" s="91">
        <f>SUM('NG.2 - Buy'!H26:H37)</f>
        <v>4372.451115485761</v>
      </c>
      <c r="E18" s="5"/>
      <c r="F18" s="5"/>
      <c r="G18" s="5"/>
      <c r="H18" s="5"/>
      <c r="I18" s="5"/>
      <c r="J18" s="3"/>
      <c r="K18" s="81"/>
    </row>
    <row r="19" spans="1:11">
      <c r="B19" s="4" t="s">
        <v>43</v>
      </c>
      <c r="C19" s="90">
        <v>0</v>
      </c>
      <c r="D19" s="91">
        <f>SUM('NG.2 - Buy'!I26:I37)</f>
        <v>8333.3333333333339</v>
      </c>
      <c r="E19" s="5"/>
      <c r="F19" s="5"/>
      <c r="G19" s="5"/>
      <c r="H19" s="5"/>
      <c r="I19" s="5"/>
      <c r="J19" s="3"/>
      <c r="K19" s="81"/>
    </row>
    <row r="20" spans="1:11">
      <c r="B20" s="89" t="s">
        <v>55</v>
      </c>
      <c r="C20" s="92">
        <f>C17-SUM(C18:C19)</f>
        <v>-12488.816466554397</v>
      </c>
      <c r="D20" s="93">
        <f>D17-SUM(D18:D19)</f>
        <v>-12705.784448819095</v>
      </c>
      <c r="E20" s="5"/>
      <c r="F20" s="5"/>
      <c r="G20" s="5"/>
      <c r="H20" s="5"/>
      <c r="I20" s="5"/>
      <c r="J20" s="3"/>
      <c r="K20" s="81"/>
    </row>
    <row r="21" spans="1:11" ht="15" thickBot="1">
      <c r="B21" s="4"/>
      <c r="C21" s="5"/>
      <c r="D21" s="6"/>
      <c r="E21" s="5"/>
      <c r="F21" s="5"/>
      <c r="G21" s="5"/>
      <c r="H21" s="5"/>
      <c r="I21" s="5"/>
      <c r="J21" s="3"/>
      <c r="K21" s="81"/>
    </row>
    <row r="22" spans="1:11" ht="15" thickBot="1">
      <c r="B22" s="75" t="s">
        <v>56</v>
      </c>
      <c r="C22" s="76" t="s">
        <v>52</v>
      </c>
      <c r="D22" s="77" t="s">
        <v>53</v>
      </c>
      <c r="E22" s="5"/>
      <c r="F22" s="5"/>
      <c r="G22" s="5"/>
      <c r="H22" s="5"/>
      <c r="I22" s="5"/>
      <c r="J22" s="3"/>
      <c r="K22" s="81"/>
    </row>
    <row r="23" spans="1:11">
      <c r="B23" s="4" t="s">
        <v>57</v>
      </c>
      <c r="C23" s="5">
        <f>'NG.1 - Lease'!I55</f>
        <v>27773.655533430494</v>
      </c>
      <c r="D23" s="6">
        <f>'NG.2 - Buy'!F37</f>
        <v>84383.634648931271</v>
      </c>
      <c r="E23" s="5"/>
      <c r="F23" s="5"/>
      <c r="G23" s="5"/>
      <c r="H23" s="5"/>
      <c r="I23" s="5"/>
      <c r="J23" s="3"/>
      <c r="K23" s="81"/>
    </row>
    <row r="24" spans="1:11">
      <c r="B24" s="4" t="s">
        <v>58</v>
      </c>
      <c r="C24" s="5">
        <f>'NG.1 - Lease'!K55</f>
        <v>35273.655533430487</v>
      </c>
      <c r="D24" s="6">
        <f>'NG.2 - Buy'!J37</f>
        <v>91666.666666666744</v>
      </c>
      <c r="E24" s="5"/>
      <c r="F24" s="5"/>
      <c r="G24" s="5"/>
      <c r="H24" s="5"/>
      <c r="I24" s="5"/>
      <c r="J24" s="3"/>
      <c r="K24" s="81"/>
    </row>
    <row r="25" spans="1:11" ht="15" thickBot="1">
      <c r="B25" s="7"/>
      <c r="C25" s="8"/>
      <c r="D25" s="9"/>
      <c r="E25" s="5"/>
      <c r="F25" s="5"/>
      <c r="G25" s="5"/>
      <c r="H25" s="5"/>
      <c r="I25" s="5"/>
      <c r="J25" s="2"/>
      <c r="K25" s="81"/>
    </row>
    <row r="26" spans="1:11">
      <c r="C26" s="5"/>
      <c r="D26" s="5"/>
      <c r="E26" s="5"/>
      <c r="F26" s="5"/>
      <c r="G26" s="5"/>
      <c r="H26" s="5"/>
      <c r="I26" s="5"/>
      <c r="J26" s="3"/>
      <c r="K26" s="81"/>
    </row>
    <row r="27" spans="1:11" ht="11.1" customHeight="1">
      <c r="A27" s="81"/>
      <c r="B27" s="81"/>
      <c r="C27" s="81"/>
      <c r="D27" s="81"/>
      <c r="E27" s="81"/>
      <c r="F27" s="81"/>
      <c r="G27" s="81"/>
      <c r="H27" s="81"/>
      <c r="I27" s="81"/>
      <c r="J27" s="81"/>
      <c r="K27" s="8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52C3-CD4F-43C8-800E-36D171710844}">
  <dimension ref="A1:F154"/>
  <sheetViews>
    <sheetView showGridLines="0" zoomScaleNormal="100" workbookViewId="0">
      <selection activeCell="I25" sqref="I24:I25"/>
    </sheetView>
  </sheetViews>
  <sheetFormatPr defaultRowHeight="14.45"/>
  <cols>
    <col min="1" max="1" width="26" customWidth="1"/>
    <col min="2" max="2" width="14.7109375" bestFit="1" customWidth="1"/>
    <col min="3" max="3" width="16.140625" bestFit="1" customWidth="1"/>
    <col min="4" max="4" width="19.85546875" customWidth="1"/>
    <col min="5" max="5" width="19" customWidth="1"/>
    <col min="6" max="6" width="21.5703125" customWidth="1"/>
    <col min="8" max="8" width="29.42578125" bestFit="1" customWidth="1"/>
    <col min="9" max="10" width="10.7109375" customWidth="1"/>
  </cols>
  <sheetData>
    <row r="1" spans="1:6" ht="15" thickBot="1"/>
    <row r="2" spans="1:6">
      <c r="A2" s="52" t="s">
        <v>1</v>
      </c>
      <c r="B2" s="51" t="s">
        <v>2</v>
      </c>
      <c r="D2" s="54" t="s">
        <v>3</v>
      </c>
      <c r="E2" s="55" t="s">
        <v>4</v>
      </c>
      <c r="F2" s="56" t="s">
        <v>5</v>
      </c>
    </row>
    <row r="3" spans="1:6">
      <c r="A3" s="52" t="s">
        <v>6</v>
      </c>
      <c r="B3" s="11">
        <v>44136</v>
      </c>
      <c r="D3" s="57" t="s">
        <v>7</v>
      </c>
      <c r="E3" s="58">
        <f>E25</f>
        <v>21562.5</v>
      </c>
      <c r="F3" s="59"/>
    </row>
    <row r="4" spans="1:6" ht="15" thickBot="1">
      <c r="A4" s="52" t="s">
        <v>8</v>
      </c>
      <c r="B4">
        <v>143</v>
      </c>
      <c r="D4" s="62" t="s">
        <v>14</v>
      </c>
      <c r="E4" s="63"/>
      <c r="F4" s="64">
        <f>-D25</f>
        <v>-21562.5</v>
      </c>
    </row>
    <row r="5" spans="1:6">
      <c r="A5" s="52" t="s">
        <v>10</v>
      </c>
      <c r="B5" s="11">
        <f>EDATE(B3,B4-1)</f>
        <v>48458</v>
      </c>
      <c r="D5" s="66"/>
      <c r="F5" s="58"/>
    </row>
    <row r="6" spans="1:6">
      <c r="A6" s="52" t="s">
        <v>59</v>
      </c>
      <c r="B6" s="16">
        <v>0</v>
      </c>
    </row>
    <row r="8" spans="1:6" ht="15" thickBot="1"/>
    <row r="9" spans="1:6" ht="15" thickBot="1">
      <c r="F9" s="67" t="s">
        <v>60</v>
      </c>
    </row>
    <row r="10" spans="1:6">
      <c r="A10" s="50" t="s">
        <v>25</v>
      </c>
      <c r="B10" s="50" t="s">
        <v>26</v>
      </c>
      <c r="C10" s="50" t="s">
        <v>27</v>
      </c>
      <c r="D10" s="50" t="s">
        <v>28</v>
      </c>
      <c r="E10" s="50" t="s">
        <v>7</v>
      </c>
      <c r="F10" s="50" t="s">
        <v>61</v>
      </c>
    </row>
    <row r="11" spans="1:6">
      <c r="A11" t="s">
        <v>62</v>
      </c>
      <c r="B11">
        <v>0</v>
      </c>
      <c r="C11" s="11">
        <v>44136</v>
      </c>
      <c r="D11" s="22">
        <v>0</v>
      </c>
      <c r="E11" s="22">
        <v>0</v>
      </c>
      <c r="F11" s="49">
        <f>'NG.2 - Buy'!H25</f>
        <v>0</v>
      </c>
    </row>
    <row r="12" spans="1:6">
      <c r="A12" t="s">
        <v>63</v>
      </c>
      <c r="B12">
        <v>1</v>
      </c>
      <c r="C12" s="11">
        <v>44136</v>
      </c>
      <c r="D12" s="22">
        <v>0</v>
      </c>
      <c r="E12" s="22">
        <f>D12</f>
        <v>0</v>
      </c>
      <c r="F12" s="49">
        <f>'NG.2 - Buy'!H26</f>
        <v>375</v>
      </c>
    </row>
    <row r="13" spans="1:6">
      <c r="A13" t="s">
        <v>63</v>
      </c>
      <c r="B13">
        <v>2</v>
      </c>
      <c r="C13" s="11">
        <v>44166</v>
      </c>
      <c r="D13" s="22">
        <v>0</v>
      </c>
      <c r="E13" s="22">
        <f t="shared" ref="E13:E76" si="0">D13</f>
        <v>0</v>
      </c>
      <c r="F13" s="49">
        <f>'NG.2 - Buy'!H27</f>
        <v>373.09416094911302</v>
      </c>
    </row>
    <row r="14" spans="1:6">
      <c r="A14" t="s">
        <v>63</v>
      </c>
      <c r="B14">
        <v>3</v>
      </c>
      <c r="C14" s="11">
        <v>44197</v>
      </c>
      <c r="D14" s="22">
        <v>0</v>
      </c>
      <c r="E14" s="22">
        <f t="shared" si="0"/>
        <v>0</v>
      </c>
      <c r="F14" s="49">
        <f>'NG.2 - Buy'!H28</f>
        <v>371.18038090218067</v>
      </c>
    </row>
    <row r="15" spans="1:6">
      <c r="A15" t="s">
        <v>63</v>
      </c>
      <c r="B15">
        <v>4</v>
      </c>
      <c r="C15" s="11">
        <v>44228</v>
      </c>
      <c r="D15" s="22">
        <v>0</v>
      </c>
      <c r="E15" s="22">
        <f t="shared" si="0"/>
        <v>0</v>
      </c>
      <c r="F15" s="49">
        <f>'NG.2 - Buy'!H29</f>
        <v>369.25862677171949</v>
      </c>
    </row>
    <row r="16" spans="1:6">
      <c r="A16" t="s">
        <v>63</v>
      </c>
      <c r="B16">
        <v>5</v>
      </c>
      <c r="C16" s="11">
        <v>44256</v>
      </c>
      <c r="D16" s="22">
        <v>0</v>
      </c>
      <c r="E16" s="22">
        <f t="shared" si="0"/>
        <v>0</v>
      </c>
      <c r="F16" s="49">
        <f>'NG.2 - Buy'!H30</f>
        <v>367.32886533238133</v>
      </c>
    </row>
    <row r="17" spans="1:6">
      <c r="A17" t="s">
        <v>63</v>
      </c>
      <c r="B17">
        <v>6</v>
      </c>
      <c r="C17" s="11">
        <v>44287</v>
      </c>
      <c r="D17" s="22">
        <v>20833.330000000002</v>
      </c>
      <c r="E17" s="22">
        <f t="shared" si="0"/>
        <v>20833.330000000002</v>
      </c>
      <c r="F17" s="49">
        <f>'NG.2 - Buy'!H31</f>
        <v>365.39106322037924</v>
      </c>
    </row>
    <row r="18" spans="1:6">
      <c r="A18" t="s">
        <v>63</v>
      </c>
      <c r="B18">
        <v>7</v>
      </c>
      <c r="C18" s="11">
        <v>44317</v>
      </c>
      <c r="D18" s="22">
        <v>20833.330000000002</v>
      </c>
      <c r="E18" s="22">
        <f t="shared" si="0"/>
        <v>20833.330000000002</v>
      </c>
      <c r="F18" s="49">
        <f>'NG.2 - Buy'!H32</f>
        <v>363.44518693291053</v>
      </c>
    </row>
    <row r="19" spans="1:6">
      <c r="A19" t="s">
        <v>63</v>
      </c>
      <c r="B19">
        <v>8</v>
      </c>
      <c r="C19" s="11">
        <v>44348</v>
      </c>
      <c r="D19" s="22">
        <v>20833.330000000002</v>
      </c>
      <c r="E19" s="22">
        <f t="shared" si="0"/>
        <v>20833.330000000002</v>
      </c>
      <c r="F19" s="49">
        <f>'NG.2 - Buy'!H33</f>
        <v>361.49120282757735</v>
      </c>
    </row>
    <row r="20" spans="1:6">
      <c r="A20" t="s">
        <v>63</v>
      </c>
      <c r="B20">
        <v>9</v>
      </c>
      <c r="C20" s="11">
        <v>44378</v>
      </c>
      <c r="D20" s="22">
        <v>20833.330000000002</v>
      </c>
      <c r="E20" s="22">
        <f t="shared" si="0"/>
        <v>20833.330000000002</v>
      </c>
      <c r="F20" s="49">
        <f>'NG.2 - Buy'!H34</f>
        <v>359.52907712180524</v>
      </c>
    </row>
    <row r="21" spans="1:6">
      <c r="A21" t="s">
        <v>63</v>
      </c>
      <c r="B21">
        <v>10</v>
      </c>
      <c r="C21" s="11">
        <v>44409</v>
      </c>
      <c r="D21" s="22">
        <v>20833.330000000002</v>
      </c>
      <c r="E21" s="22">
        <f t="shared" si="0"/>
        <v>20833.330000000002</v>
      </c>
      <c r="F21" s="49">
        <f>'NG.2 - Buy'!H35</f>
        <v>357.55877589225912</v>
      </c>
    </row>
    <row r="22" spans="1:6">
      <c r="A22" t="s">
        <v>63</v>
      </c>
      <c r="B22">
        <v>11</v>
      </c>
      <c r="C22" s="11">
        <v>44440</v>
      </c>
      <c r="D22" s="22">
        <v>20833.330000000002</v>
      </c>
      <c r="E22" s="22">
        <f t="shared" si="0"/>
        <v>20833.330000000002</v>
      </c>
      <c r="F22" s="49">
        <f>'NG.2 - Buy'!H36</f>
        <v>355.58026507425654</v>
      </c>
    </row>
    <row r="23" spans="1:6">
      <c r="A23" t="s">
        <v>63</v>
      </c>
      <c r="B23">
        <v>12</v>
      </c>
      <c r="C23" s="11">
        <v>44470</v>
      </c>
      <c r="D23" s="22">
        <v>20833.330000000002</v>
      </c>
      <c r="E23" s="22">
        <f t="shared" si="0"/>
        <v>20833.330000000002</v>
      </c>
      <c r="F23" s="49">
        <f>'NG.2 - Buy'!H37</f>
        <v>353.59351046117899</v>
      </c>
    </row>
    <row r="24" spans="1:6">
      <c r="A24" t="s">
        <v>63</v>
      </c>
      <c r="B24">
        <v>13</v>
      </c>
      <c r="C24" s="11">
        <v>44501</v>
      </c>
      <c r="D24" s="22">
        <v>21562.5</v>
      </c>
      <c r="E24" s="22">
        <f t="shared" si="0"/>
        <v>21562.5</v>
      </c>
      <c r="F24" s="49">
        <f>'NG.2 - Buy'!H38</f>
        <v>351.59847770388029</v>
      </c>
    </row>
    <row r="25" spans="1:6">
      <c r="A25" s="43" t="s">
        <v>63</v>
      </c>
      <c r="B25" s="43">
        <v>14</v>
      </c>
      <c r="C25" s="44">
        <v>44531</v>
      </c>
      <c r="D25" s="48">
        <v>21562.5</v>
      </c>
      <c r="E25" s="48">
        <f>D25</f>
        <v>21562.5</v>
      </c>
      <c r="F25" s="49">
        <f>'NG.2 - Buy'!H39</f>
        <v>349.59513231009282</v>
      </c>
    </row>
    <row r="26" spans="1:6">
      <c r="A26" t="s">
        <v>63</v>
      </c>
      <c r="B26">
        <v>15</v>
      </c>
      <c r="C26" s="11">
        <v>44562</v>
      </c>
      <c r="D26" s="23">
        <v>21562.5</v>
      </c>
      <c r="E26" s="22">
        <f t="shared" si="0"/>
        <v>21562.5</v>
      </c>
      <c r="F26" s="49">
        <f>'NG.2 - Buy'!H40</f>
        <v>347.58343964383124</v>
      </c>
    </row>
    <row r="27" spans="1:6">
      <c r="A27" t="s">
        <v>63</v>
      </c>
      <c r="B27">
        <v>16</v>
      </c>
      <c r="C27" s="11">
        <v>44593</v>
      </c>
      <c r="D27" s="22">
        <v>21562.5</v>
      </c>
      <c r="E27" s="22">
        <f t="shared" si="0"/>
        <v>21562.5</v>
      </c>
      <c r="F27" s="49">
        <f>'NG.2 - Buy'!H41</f>
        <v>345.56336492479358</v>
      </c>
    </row>
    <row r="28" spans="1:6">
      <c r="A28" t="s">
        <v>63</v>
      </c>
      <c r="B28">
        <v>17</v>
      </c>
      <c r="C28" s="11">
        <v>44621</v>
      </c>
      <c r="D28" s="22">
        <v>21562.5</v>
      </c>
      <c r="E28" s="22">
        <f t="shared" si="0"/>
        <v>21562.5</v>
      </c>
      <c r="F28" s="49">
        <f>'NG.2 - Buy'!H42</f>
        <v>343.53487322775987</v>
      </c>
    </row>
    <row r="29" spans="1:6">
      <c r="A29" t="s">
        <v>63</v>
      </c>
      <c r="B29">
        <v>18</v>
      </c>
      <c r="C29" s="11">
        <v>44652</v>
      </c>
      <c r="D29" s="22">
        <v>21562.5</v>
      </c>
      <c r="E29" s="22">
        <f t="shared" si="0"/>
        <v>21562.5</v>
      </c>
      <c r="F29" s="49">
        <f>'NG.2 - Buy'!H43</f>
        <v>341.49792948198859</v>
      </c>
    </row>
    <row r="30" spans="1:6">
      <c r="A30" t="s">
        <v>63</v>
      </c>
      <c r="B30">
        <v>19</v>
      </c>
      <c r="C30" s="11">
        <v>44682</v>
      </c>
      <c r="D30" s="22">
        <v>21562.5</v>
      </c>
      <c r="E30" s="22">
        <f t="shared" si="0"/>
        <v>21562.5</v>
      </c>
      <c r="F30" s="49">
        <f>'NG.2 - Buy'!H44</f>
        <v>339.4524984706099</v>
      </c>
    </row>
    <row r="31" spans="1:6">
      <c r="A31" t="s">
        <v>63</v>
      </c>
      <c r="B31">
        <v>20</v>
      </c>
      <c r="C31" s="11">
        <v>44713</v>
      </c>
      <c r="D31" s="22">
        <v>21562.5</v>
      </c>
      <c r="E31" s="22">
        <f t="shared" si="0"/>
        <v>21562.5</v>
      </c>
      <c r="F31" s="49">
        <f>'NG.2 - Buy'!H45</f>
        <v>337.39854483001716</v>
      </c>
    </row>
    <row r="32" spans="1:6">
      <c r="A32" t="s">
        <v>63</v>
      </c>
      <c r="B32">
        <v>21</v>
      </c>
      <c r="C32" s="11">
        <v>44743</v>
      </c>
      <c r="D32" s="22">
        <v>21562.5</v>
      </c>
      <c r="E32" s="22">
        <f t="shared" si="0"/>
        <v>21562.5</v>
      </c>
      <c r="F32" s="49">
        <f>'NG.2 - Buy'!H46</f>
        <v>335.33603304925526</v>
      </c>
    </row>
    <row r="33" spans="1:6">
      <c r="A33" t="s">
        <v>63</v>
      </c>
      <c r="B33">
        <v>22</v>
      </c>
      <c r="C33" s="11">
        <v>44774</v>
      </c>
      <c r="D33" s="22">
        <v>21562.5</v>
      </c>
      <c r="E33" s="22">
        <f t="shared" si="0"/>
        <v>21562.5</v>
      </c>
      <c r="F33" s="49">
        <f>'NG.2 - Buy'!H47</f>
        <v>333.26492746940687</v>
      </c>
    </row>
    <row r="34" spans="1:6">
      <c r="A34" t="s">
        <v>63</v>
      </c>
      <c r="B34">
        <v>23</v>
      </c>
      <c r="C34" s="11">
        <v>44805</v>
      </c>
      <c r="D34" s="22">
        <v>21562.5</v>
      </c>
      <c r="E34" s="22">
        <f t="shared" si="0"/>
        <v>21562.5</v>
      </c>
      <c r="F34" s="49">
        <f>'NG.2 - Buy'!H48</f>
        <v>331.18519228297578</v>
      </c>
    </row>
    <row r="35" spans="1:6">
      <c r="A35" t="s">
        <v>63</v>
      </c>
      <c r="B35">
        <v>24</v>
      </c>
      <c r="C35" s="11">
        <v>44835</v>
      </c>
      <c r="D35" s="22">
        <v>21562.5</v>
      </c>
      <c r="E35" s="22">
        <f t="shared" si="0"/>
        <v>21562.5</v>
      </c>
      <c r="F35" s="49">
        <f>'NG.2 - Buy'!H49</f>
        <v>329.09679153326789</v>
      </c>
    </row>
    <row r="36" spans="1:6">
      <c r="A36" t="s">
        <v>63</v>
      </c>
      <c r="B36">
        <v>25</v>
      </c>
      <c r="C36" s="11">
        <v>44866</v>
      </c>
      <c r="D36" s="22">
        <v>22317.19</v>
      </c>
      <c r="E36" s="22">
        <f t="shared" si="0"/>
        <v>22317.19</v>
      </c>
      <c r="F36" s="49">
        <f>'NG.2 - Buy'!H50</f>
        <v>326.99968911376959</v>
      </c>
    </row>
    <row r="37" spans="1:6">
      <c r="A37" t="s">
        <v>63</v>
      </c>
      <c r="B37">
        <v>26</v>
      </c>
      <c r="C37" s="11">
        <v>44896</v>
      </c>
      <c r="D37" s="22">
        <v>22317.19</v>
      </c>
      <c r="E37" s="22">
        <f t="shared" si="0"/>
        <v>22317.19</v>
      </c>
      <c r="F37" s="49">
        <f>'NG.2 - Buy'!H51</f>
        <v>324.89384876752331</v>
      </c>
    </row>
    <row r="38" spans="1:6">
      <c r="A38" t="s">
        <v>63</v>
      </c>
      <c r="B38">
        <v>27</v>
      </c>
      <c r="C38" s="11">
        <v>44927</v>
      </c>
      <c r="D38" s="22">
        <v>22317.19</v>
      </c>
      <c r="E38" s="22">
        <f t="shared" si="0"/>
        <v>22317.19</v>
      </c>
      <c r="F38" s="49">
        <f>'NG.2 - Buy'!H52</f>
        <v>322.77923408650099</v>
      </c>
    </row>
    <row r="39" spans="1:6">
      <c r="A39" t="s">
        <v>63</v>
      </c>
      <c r="B39">
        <v>28</v>
      </c>
      <c r="C39" s="11">
        <v>44958</v>
      </c>
      <c r="D39" s="22">
        <v>22317.19</v>
      </c>
      <c r="E39" s="22">
        <f t="shared" si="0"/>
        <v>22317.19</v>
      </c>
      <c r="F39" s="49">
        <f>'NG.2 - Buy'!H53</f>
        <v>320.65580851097445</v>
      </c>
    </row>
    <row r="40" spans="1:6">
      <c r="A40" t="s">
        <v>63</v>
      </c>
      <c r="B40">
        <v>29</v>
      </c>
      <c r="C40" s="11">
        <v>44986</v>
      </c>
      <c r="D40" s="22">
        <v>22317.19</v>
      </c>
      <c r="E40" s="22">
        <f t="shared" si="0"/>
        <v>22317.19</v>
      </c>
      <c r="F40" s="49">
        <f>'NG.2 - Buy'!H54</f>
        <v>318.52353532888321</v>
      </c>
    </row>
    <row r="41" spans="1:6">
      <c r="A41" t="s">
        <v>63</v>
      </c>
      <c r="B41">
        <v>30</v>
      </c>
      <c r="C41" s="11">
        <v>45017</v>
      </c>
      <c r="D41" s="22">
        <v>22317.19</v>
      </c>
      <c r="E41" s="22">
        <f t="shared" si="0"/>
        <v>22317.19</v>
      </c>
      <c r="F41" s="49">
        <f>'NG.2 - Buy'!H55</f>
        <v>316.3823776751999</v>
      </c>
    </row>
    <row r="42" spans="1:6">
      <c r="A42" t="s">
        <v>63</v>
      </c>
      <c r="B42">
        <v>31</v>
      </c>
      <c r="C42" s="11">
        <v>45047</v>
      </c>
      <c r="D42" s="22">
        <v>22317.19</v>
      </c>
      <c r="E42" s="22">
        <f t="shared" si="0"/>
        <v>22317.19</v>
      </c>
      <c r="F42" s="49">
        <f>'NG.2 - Buy'!H56</f>
        <v>314.23229853129294</v>
      </c>
    </row>
    <row r="43" spans="1:6">
      <c r="A43" t="s">
        <v>63</v>
      </c>
      <c r="B43">
        <v>32</v>
      </c>
      <c r="C43" s="11">
        <v>45078</v>
      </c>
      <c r="D43" s="22">
        <v>22317.19</v>
      </c>
      <c r="E43" s="22">
        <f t="shared" si="0"/>
        <v>22317.19</v>
      </c>
      <c r="F43" s="49">
        <f>'NG.2 - Buy'!H57</f>
        <v>312.07326072428634</v>
      </c>
    </row>
    <row r="44" spans="1:6">
      <c r="A44" t="s">
        <v>63</v>
      </c>
      <c r="B44">
        <v>33</v>
      </c>
      <c r="C44" s="11">
        <v>45108</v>
      </c>
      <c r="D44" s="22">
        <v>22317.19</v>
      </c>
      <c r="E44" s="22">
        <f t="shared" si="0"/>
        <v>22317.19</v>
      </c>
      <c r="F44" s="49">
        <f>'NG.2 - Buy'!H58</f>
        <v>309.90522692641724</v>
      </c>
    </row>
    <row r="45" spans="1:6">
      <c r="A45" t="s">
        <v>63</v>
      </c>
      <c r="B45">
        <v>34</v>
      </c>
      <c r="C45" s="11">
        <v>45139</v>
      </c>
      <c r="D45" s="22">
        <v>22317.19</v>
      </c>
      <c r="E45" s="22">
        <f t="shared" si="0"/>
        <v>22317.19</v>
      </c>
      <c r="F45" s="49">
        <f>'NG.2 - Buy'!H59</f>
        <v>307.72815965439031</v>
      </c>
    </row>
    <row r="46" spans="1:6">
      <c r="A46" t="s">
        <v>63</v>
      </c>
      <c r="B46">
        <v>35</v>
      </c>
      <c r="C46" s="11">
        <v>45170</v>
      </c>
      <c r="D46" s="22">
        <v>22317.19</v>
      </c>
      <c r="E46" s="22">
        <f t="shared" si="0"/>
        <v>22317.19</v>
      </c>
      <c r="F46" s="49">
        <f>'NG.2 - Buy'!H60</f>
        <v>305.54202126872997</v>
      </c>
    </row>
    <row r="47" spans="1:6">
      <c r="A47" t="s">
        <v>63</v>
      </c>
      <c r="B47">
        <v>36</v>
      </c>
      <c r="C47" s="11">
        <v>45200</v>
      </c>
      <c r="D47" s="22">
        <v>22317.19</v>
      </c>
      <c r="E47" s="22">
        <f t="shared" si="0"/>
        <v>22317.19</v>
      </c>
      <c r="F47" s="49">
        <f>'NG.2 - Buy'!H61</f>
        <v>303.34677397312942</v>
      </c>
    </row>
    <row r="48" spans="1:6">
      <c r="A48" t="s">
        <v>63</v>
      </c>
      <c r="B48">
        <v>37</v>
      </c>
      <c r="C48" s="11">
        <v>45231</v>
      </c>
      <c r="D48" s="22">
        <v>23098.29</v>
      </c>
      <c r="E48" s="22">
        <f t="shared" si="0"/>
        <v>23098.29</v>
      </c>
      <c r="F48" s="49" t="e">
        <f>'NG.2 - Buy'!#REF!</f>
        <v>#REF!</v>
      </c>
    </row>
    <row r="49" spans="1:6">
      <c r="A49" t="s">
        <v>63</v>
      </c>
      <c r="B49">
        <v>38</v>
      </c>
      <c r="C49" s="11">
        <v>45261</v>
      </c>
      <c r="D49" s="22">
        <v>23098.29</v>
      </c>
      <c r="E49" s="22">
        <f t="shared" si="0"/>
        <v>23098.29</v>
      </c>
      <c r="F49" s="49" t="e">
        <f>'NG.2 - Buy'!#REF!</f>
        <v>#REF!</v>
      </c>
    </row>
    <row r="50" spans="1:6">
      <c r="A50" t="s">
        <v>63</v>
      </c>
      <c r="B50">
        <v>39</v>
      </c>
      <c r="C50" s="11">
        <v>45292</v>
      </c>
      <c r="D50" s="22">
        <v>23098.29</v>
      </c>
      <c r="E50" s="22">
        <f t="shared" si="0"/>
        <v>23098.29</v>
      </c>
      <c r="F50" s="49" t="e">
        <f>'NG.2 - Buy'!#REF!</f>
        <v>#REF!</v>
      </c>
    </row>
    <row r="51" spans="1:6">
      <c r="A51" t="s">
        <v>63</v>
      </c>
      <c r="B51">
        <v>40</v>
      </c>
      <c r="C51" s="11">
        <v>45323</v>
      </c>
      <c r="D51" s="22">
        <v>23098.29</v>
      </c>
      <c r="E51" s="22">
        <f t="shared" si="0"/>
        <v>23098.29</v>
      </c>
      <c r="F51" s="49" t="e">
        <f>'NG.2 - Buy'!#REF!</f>
        <v>#REF!</v>
      </c>
    </row>
    <row r="52" spans="1:6">
      <c r="A52" t="s">
        <v>63</v>
      </c>
      <c r="B52">
        <v>41</v>
      </c>
      <c r="C52" s="11">
        <v>45352</v>
      </c>
      <c r="D52" s="22">
        <v>23098.29</v>
      </c>
      <c r="E52" s="22">
        <f t="shared" si="0"/>
        <v>23098.29</v>
      </c>
      <c r="F52" s="49" t="e">
        <f>'NG.2 - Buy'!#REF!</f>
        <v>#REF!</v>
      </c>
    </row>
    <row r="53" spans="1:6">
      <c r="A53" t="s">
        <v>63</v>
      </c>
      <c r="B53">
        <v>42</v>
      </c>
      <c r="C53" s="11">
        <v>45383</v>
      </c>
      <c r="D53" s="22">
        <v>23098.29</v>
      </c>
      <c r="E53" s="22">
        <f t="shared" si="0"/>
        <v>23098.29</v>
      </c>
      <c r="F53" s="49" t="e">
        <f>'NG.2 - Buy'!#REF!</f>
        <v>#REF!</v>
      </c>
    </row>
    <row r="54" spans="1:6">
      <c r="A54" t="s">
        <v>63</v>
      </c>
      <c r="B54">
        <v>43</v>
      </c>
      <c r="C54" s="11">
        <v>45413</v>
      </c>
      <c r="D54" s="22">
        <v>23098.29</v>
      </c>
      <c r="E54" s="22">
        <f t="shared" si="0"/>
        <v>23098.29</v>
      </c>
      <c r="F54" s="49" t="e">
        <f>'NG.2 - Buy'!#REF!</f>
        <v>#REF!</v>
      </c>
    </row>
    <row r="55" spans="1:6">
      <c r="A55" t="s">
        <v>63</v>
      </c>
      <c r="B55">
        <v>44</v>
      </c>
      <c r="C55" s="11">
        <v>45444</v>
      </c>
      <c r="D55" s="22">
        <v>23098.29</v>
      </c>
      <c r="E55" s="22">
        <f t="shared" si="0"/>
        <v>23098.29</v>
      </c>
      <c r="F55" s="49" t="e">
        <f>'NG.2 - Buy'!#REF!</f>
        <v>#REF!</v>
      </c>
    </row>
    <row r="56" spans="1:6">
      <c r="A56" t="s">
        <v>63</v>
      </c>
      <c r="B56">
        <v>45</v>
      </c>
      <c r="C56" s="11">
        <v>45474</v>
      </c>
      <c r="D56" s="22">
        <v>23098.29</v>
      </c>
      <c r="E56" s="22">
        <f t="shared" si="0"/>
        <v>23098.29</v>
      </c>
      <c r="F56" s="49" t="e">
        <f>'NG.2 - Buy'!#REF!</f>
        <v>#REF!</v>
      </c>
    </row>
    <row r="57" spans="1:6">
      <c r="A57" t="s">
        <v>63</v>
      </c>
      <c r="B57">
        <v>46</v>
      </c>
      <c r="C57" s="11">
        <v>45505</v>
      </c>
      <c r="D57" s="22">
        <v>23098.29</v>
      </c>
      <c r="E57" s="22">
        <f t="shared" si="0"/>
        <v>23098.29</v>
      </c>
      <c r="F57" s="49" t="e">
        <f>'NG.2 - Buy'!#REF!</f>
        <v>#REF!</v>
      </c>
    </row>
    <row r="58" spans="1:6">
      <c r="A58" t="s">
        <v>63</v>
      </c>
      <c r="B58">
        <v>47</v>
      </c>
      <c r="C58" s="11">
        <v>45536</v>
      </c>
      <c r="D58" s="22">
        <v>23098.29</v>
      </c>
      <c r="E58" s="22">
        <f t="shared" si="0"/>
        <v>23098.29</v>
      </c>
      <c r="F58" s="49" t="e">
        <f>'NG.2 - Buy'!#REF!</f>
        <v>#REF!</v>
      </c>
    </row>
    <row r="59" spans="1:6">
      <c r="A59" t="s">
        <v>63</v>
      </c>
      <c r="B59">
        <v>48</v>
      </c>
      <c r="C59" s="11">
        <v>45566</v>
      </c>
      <c r="D59" s="22">
        <v>23098.29</v>
      </c>
      <c r="E59" s="22">
        <f t="shared" si="0"/>
        <v>23098.29</v>
      </c>
      <c r="F59" s="49" t="e">
        <f>'NG.2 - Buy'!#REF!</f>
        <v>#REF!</v>
      </c>
    </row>
    <row r="60" spans="1:6">
      <c r="A60" t="s">
        <v>63</v>
      </c>
      <c r="B60">
        <v>49</v>
      </c>
      <c r="C60" s="11">
        <v>45597</v>
      </c>
      <c r="D60" s="22">
        <v>23906.73</v>
      </c>
      <c r="E60" s="22">
        <f t="shared" si="0"/>
        <v>23906.73</v>
      </c>
      <c r="F60" s="49" t="e">
        <f>'NG.2 - Buy'!#REF!</f>
        <v>#REF!</v>
      </c>
    </row>
    <row r="61" spans="1:6">
      <c r="A61" t="s">
        <v>63</v>
      </c>
      <c r="B61">
        <v>50</v>
      </c>
      <c r="C61" s="11">
        <v>45627</v>
      </c>
      <c r="D61" s="22">
        <v>23906.73</v>
      </c>
      <c r="E61" s="22">
        <f t="shared" si="0"/>
        <v>23906.73</v>
      </c>
      <c r="F61" s="49" t="e">
        <f>'NG.2 - Buy'!#REF!</f>
        <v>#REF!</v>
      </c>
    </row>
    <row r="62" spans="1:6">
      <c r="A62" t="s">
        <v>63</v>
      </c>
      <c r="B62">
        <v>51</v>
      </c>
      <c r="C62" s="11">
        <v>45658</v>
      </c>
      <c r="D62" s="22">
        <v>23906.73</v>
      </c>
      <c r="E62" s="22">
        <f t="shared" si="0"/>
        <v>23906.73</v>
      </c>
      <c r="F62" s="49" t="e">
        <f>'NG.2 - Buy'!#REF!</f>
        <v>#REF!</v>
      </c>
    </row>
    <row r="63" spans="1:6">
      <c r="A63" t="s">
        <v>63</v>
      </c>
      <c r="B63">
        <v>52</v>
      </c>
      <c r="C63" s="11">
        <v>45689</v>
      </c>
      <c r="D63" s="22">
        <v>23906.73</v>
      </c>
      <c r="E63" s="22">
        <f t="shared" si="0"/>
        <v>23906.73</v>
      </c>
      <c r="F63" s="49" t="e">
        <f>'NG.2 - Buy'!#REF!</f>
        <v>#REF!</v>
      </c>
    </row>
    <row r="64" spans="1:6">
      <c r="A64" t="s">
        <v>63</v>
      </c>
      <c r="B64">
        <v>53</v>
      </c>
      <c r="C64" s="11">
        <v>45717</v>
      </c>
      <c r="D64" s="22">
        <v>23906.73</v>
      </c>
      <c r="E64" s="22">
        <f t="shared" si="0"/>
        <v>23906.73</v>
      </c>
      <c r="F64" s="49" t="e">
        <f>'NG.2 - Buy'!#REF!</f>
        <v>#REF!</v>
      </c>
    </row>
    <row r="65" spans="1:6">
      <c r="A65" t="s">
        <v>63</v>
      </c>
      <c r="B65">
        <v>54</v>
      </c>
      <c r="C65" s="11">
        <v>45748</v>
      </c>
      <c r="D65" s="22">
        <v>23906.73</v>
      </c>
      <c r="E65" s="22">
        <f t="shared" si="0"/>
        <v>23906.73</v>
      </c>
      <c r="F65" s="49" t="e">
        <f>'NG.2 - Buy'!#REF!</f>
        <v>#REF!</v>
      </c>
    </row>
    <row r="66" spans="1:6">
      <c r="A66" t="s">
        <v>63</v>
      </c>
      <c r="B66">
        <v>55</v>
      </c>
      <c r="C66" s="11">
        <v>45778</v>
      </c>
      <c r="D66" s="22">
        <v>23906.73</v>
      </c>
      <c r="E66" s="22">
        <f t="shared" si="0"/>
        <v>23906.73</v>
      </c>
      <c r="F66" s="49" t="e">
        <f>'NG.2 - Buy'!#REF!</f>
        <v>#REF!</v>
      </c>
    </row>
    <row r="67" spans="1:6">
      <c r="A67" t="s">
        <v>63</v>
      </c>
      <c r="B67">
        <v>56</v>
      </c>
      <c r="C67" s="11">
        <v>45809</v>
      </c>
      <c r="D67" s="22">
        <v>23906.73</v>
      </c>
      <c r="E67" s="22">
        <f t="shared" si="0"/>
        <v>23906.73</v>
      </c>
      <c r="F67" s="49" t="e">
        <f>'NG.2 - Buy'!#REF!</f>
        <v>#REF!</v>
      </c>
    </row>
    <row r="68" spans="1:6">
      <c r="A68" t="s">
        <v>63</v>
      </c>
      <c r="B68">
        <v>57</v>
      </c>
      <c r="C68" s="11">
        <v>45839</v>
      </c>
      <c r="D68" s="22">
        <v>23906.73</v>
      </c>
      <c r="E68" s="22">
        <f t="shared" si="0"/>
        <v>23906.73</v>
      </c>
      <c r="F68" s="49" t="e">
        <f>'NG.2 - Buy'!#REF!</f>
        <v>#REF!</v>
      </c>
    </row>
    <row r="69" spans="1:6">
      <c r="A69" t="s">
        <v>63</v>
      </c>
      <c r="B69">
        <v>58</v>
      </c>
      <c r="C69" s="11">
        <v>45870</v>
      </c>
      <c r="D69" s="22">
        <v>23906.73</v>
      </c>
      <c r="E69" s="22">
        <f t="shared" si="0"/>
        <v>23906.73</v>
      </c>
      <c r="F69" s="49" t="e">
        <f>'NG.2 - Buy'!#REF!</f>
        <v>#REF!</v>
      </c>
    </row>
    <row r="70" spans="1:6">
      <c r="A70" t="s">
        <v>63</v>
      </c>
      <c r="B70">
        <v>59</v>
      </c>
      <c r="C70" s="11">
        <v>45901</v>
      </c>
      <c r="D70" s="22">
        <v>23906.73</v>
      </c>
      <c r="E70" s="22">
        <f t="shared" si="0"/>
        <v>23906.73</v>
      </c>
      <c r="F70" s="49" t="e">
        <f>'NG.2 - Buy'!#REF!</f>
        <v>#REF!</v>
      </c>
    </row>
    <row r="71" spans="1:6">
      <c r="A71" t="s">
        <v>63</v>
      </c>
      <c r="B71">
        <v>60</v>
      </c>
      <c r="C71" s="11">
        <v>45931</v>
      </c>
      <c r="D71" s="22">
        <v>23906.73</v>
      </c>
      <c r="E71" s="22">
        <f t="shared" si="0"/>
        <v>23906.73</v>
      </c>
      <c r="F71" s="49" t="e">
        <f>'NG.2 - Buy'!#REF!</f>
        <v>#REF!</v>
      </c>
    </row>
    <row r="72" spans="1:6">
      <c r="A72" t="s">
        <v>63</v>
      </c>
      <c r="B72">
        <v>61</v>
      </c>
      <c r="C72" s="11">
        <v>45962</v>
      </c>
      <c r="D72" s="22">
        <v>24743.46</v>
      </c>
      <c r="E72" s="22">
        <f t="shared" si="0"/>
        <v>24743.46</v>
      </c>
      <c r="F72" s="49" t="e">
        <f>'NG.2 - Buy'!#REF!</f>
        <v>#REF!</v>
      </c>
    </row>
    <row r="73" spans="1:6">
      <c r="A73" t="s">
        <v>63</v>
      </c>
      <c r="B73">
        <v>62</v>
      </c>
      <c r="C73" s="11">
        <v>45992</v>
      </c>
      <c r="D73" s="22">
        <v>24743.46</v>
      </c>
      <c r="E73" s="22">
        <f t="shared" si="0"/>
        <v>24743.46</v>
      </c>
      <c r="F73" s="49" t="e">
        <f>'NG.2 - Buy'!#REF!</f>
        <v>#REF!</v>
      </c>
    </row>
    <row r="74" spans="1:6">
      <c r="A74" t="s">
        <v>63</v>
      </c>
      <c r="B74">
        <v>63</v>
      </c>
      <c r="C74" s="11">
        <v>46023</v>
      </c>
      <c r="D74" s="22">
        <v>24743.46</v>
      </c>
      <c r="E74" s="22">
        <f t="shared" si="0"/>
        <v>24743.46</v>
      </c>
      <c r="F74" s="49" t="e">
        <f>'NG.2 - Buy'!#REF!</f>
        <v>#REF!</v>
      </c>
    </row>
    <row r="75" spans="1:6">
      <c r="A75" t="s">
        <v>63</v>
      </c>
      <c r="B75">
        <v>64</v>
      </c>
      <c r="C75" s="11">
        <v>46054</v>
      </c>
      <c r="D75" s="22">
        <v>24743.46</v>
      </c>
      <c r="E75" s="22">
        <f t="shared" si="0"/>
        <v>24743.46</v>
      </c>
      <c r="F75" s="49" t="e">
        <f>'NG.2 - Buy'!#REF!</f>
        <v>#REF!</v>
      </c>
    </row>
    <row r="76" spans="1:6">
      <c r="A76" t="s">
        <v>63</v>
      </c>
      <c r="B76">
        <v>65</v>
      </c>
      <c r="C76" s="11">
        <v>46082</v>
      </c>
      <c r="D76" s="22">
        <v>24743.46</v>
      </c>
      <c r="E76" s="22">
        <f t="shared" si="0"/>
        <v>24743.46</v>
      </c>
      <c r="F76" s="49" t="e">
        <f>'NG.2 - Buy'!#REF!</f>
        <v>#REF!</v>
      </c>
    </row>
    <row r="77" spans="1:6">
      <c r="A77" t="s">
        <v>63</v>
      </c>
      <c r="B77">
        <v>66</v>
      </c>
      <c r="C77" s="11">
        <v>46113</v>
      </c>
      <c r="D77" s="22">
        <v>24743.46</v>
      </c>
      <c r="E77" s="22">
        <f t="shared" ref="E77:E140" si="1">D77</f>
        <v>24743.46</v>
      </c>
      <c r="F77" s="49" t="e">
        <f>'NG.2 - Buy'!#REF!</f>
        <v>#REF!</v>
      </c>
    </row>
    <row r="78" spans="1:6">
      <c r="A78" t="s">
        <v>63</v>
      </c>
      <c r="B78">
        <v>67</v>
      </c>
      <c r="C78" s="11">
        <v>46143</v>
      </c>
      <c r="D78" s="22">
        <v>24743.46</v>
      </c>
      <c r="E78" s="22">
        <f t="shared" si="1"/>
        <v>24743.46</v>
      </c>
      <c r="F78" s="49" t="e">
        <f>'NG.2 - Buy'!#REF!</f>
        <v>#REF!</v>
      </c>
    </row>
    <row r="79" spans="1:6">
      <c r="A79" t="s">
        <v>63</v>
      </c>
      <c r="B79">
        <v>68</v>
      </c>
      <c r="C79" s="11">
        <v>46174</v>
      </c>
      <c r="D79" s="22">
        <v>24743.46</v>
      </c>
      <c r="E79" s="22">
        <f t="shared" si="1"/>
        <v>24743.46</v>
      </c>
      <c r="F79" s="49" t="e">
        <f>'NG.2 - Buy'!#REF!</f>
        <v>#REF!</v>
      </c>
    </row>
    <row r="80" spans="1:6">
      <c r="A80" t="s">
        <v>63</v>
      </c>
      <c r="B80">
        <v>69</v>
      </c>
      <c r="C80" s="11">
        <v>46204</v>
      </c>
      <c r="D80" s="22">
        <v>24743.46</v>
      </c>
      <c r="E80" s="22">
        <f t="shared" si="1"/>
        <v>24743.46</v>
      </c>
      <c r="F80" s="49" t="e">
        <f>'NG.2 - Buy'!#REF!</f>
        <v>#REF!</v>
      </c>
    </row>
    <row r="81" spans="1:6">
      <c r="A81" t="s">
        <v>63</v>
      </c>
      <c r="B81">
        <v>70</v>
      </c>
      <c r="C81" s="11">
        <v>46235</v>
      </c>
      <c r="D81" s="22">
        <v>24743.46</v>
      </c>
      <c r="E81" s="22">
        <f t="shared" si="1"/>
        <v>24743.46</v>
      </c>
      <c r="F81" s="49" t="e">
        <f>'NG.2 - Buy'!#REF!</f>
        <v>#REF!</v>
      </c>
    </row>
    <row r="82" spans="1:6">
      <c r="A82" t="s">
        <v>63</v>
      </c>
      <c r="B82">
        <v>71</v>
      </c>
      <c r="C82" s="11">
        <v>46266</v>
      </c>
      <c r="D82" s="22">
        <v>24743.46</v>
      </c>
      <c r="E82" s="22">
        <f t="shared" si="1"/>
        <v>24743.46</v>
      </c>
      <c r="F82" s="49" t="e">
        <f>'NG.2 - Buy'!#REF!</f>
        <v>#REF!</v>
      </c>
    </row>
    <row r="83" spans="1:6">
      <c r="A83" t="s">
        <v>63</v>
      </c>
      <c r="B83">
        <v>72</v>
      </c>
      <c r="C83" s="11">
        <v>46296</v>
      </c>
      <c r="D83" s="22">
        <v>24743.46</v>
      </c>
      <c r="E83" s="22">
        <f t="shared" si="1"/>
        <v>24743.46</v>
      </c>
      <c r="F83" s="49" t="e">
        <f>'NG.2 - Buy'!#REF!</f>
        <v>#REF!</v>
      </c>
    </row>
    <row r="84" spans="1:6">
      <c r="A84" t="s">
        <v>63</v>
      </c>
      <c r="B84">
        <v>73</v>
      </c>
      <c r="C84" s="11">
        <v>46327</v>
      </c>
      <c r="D84" s="22">
        <v>25609.49</v>
      </c>
      <c r="E84" s="22">
        <f t="shared" si="1"/>
        <v>25609.49</v>
      </c>
      <c r="F84" s="49" t="e">
        <f>'NG.2 - Buy'!#REF!</f>
        <v>#REF!</v>
      </c>
    </row>
    <row r="85" spans="1:6">
      <c r="A85" t="s">
        <v>63</v>
      </c>
      <c r="B85">
        <v>74</v>
      </c>
      <c r="C85" s="11">
        <v>46357</v>
      </c>
      <c r="D85" s="22">
        <v>25609.49</v>
      </c>
      <c r="E85" s="22">
        <f t="shared" si="1"/>
        <v>25609.49</v>
      </c>
      <c r="F85" s="49" t="e">
        <f>'NG.2 - Buy'!#REF!</f>
        <v>#REF!</v>
      </c>
    </row>
    <row r="86" spans="1:6">
      <c r="A86" t="s">
        <v>63</v>
      </c>
      <c r="B86">
        <v>75</v>
      </c>
      <c r="C86" s="11">
        <v>46388</v>
      </c>
      <c r="D86" s="22">
        <v>25609.49</v>
      </c>
      <c r="E86" s="22">
        <f t="shared" si="1"/>
        <v>25609.49</v>
      </c>
      <c r="F86" s="49" t="e">
        <f>'NG.2 - Buy'!#REF!</f>
        <v>#REF!</v>
      </c>
    </row>
    <row r="87" spans="1:6">
      <c r="A87" t="s">
        <v>63</v>
      </c>
      <c r="B87">
        <v>76</v>
      </c>
      <c r="C87" s="11">
        <v>46419</v>
      </c>
      <c r="D87" s="22">
        <v>25609.49</v>
      </c>
      <c r="E87" s="22">
        <f t="shared" si="1"/>
        <v>25609.49</v>
      </c>
      <c r="F87" s="49" t="e">
        <f>'NG.2 - Buy'!#REF!</f>
        <v>#REF!</v>
      </c>
    </row>
    <row r="88" spans="1:6">
      <c r="A88" t="s">
        <v>63</v>
      </c>
      <c r="B88">
        <v>77</v>
      </c>
      <c r="C88" s="11">
        <v>46447</v>
      </c>
      <c r="D88" s="22">
        <v>25609.49</v>
      </c>
      <c r="E88" s="22">
        <f t="shared" si="1"/>
        <v>25609.49</v>
      </c>
      <c r="F88" s="49" t="e">
        <f>'NG.2 - Buy'!#REF!</f>
        <v>#REF!</v>
      </c>
    </row>
    <row r="89" spans="1:6">
      <c r="A89" t="s">
        <v>63</v>
      </c>
      <c r="B89">
        <v>78</v>
      </c>
      <c r="C89" s="11">
        <v>46478</v>
      </c>
      <c r="D89" s="22">
        <v>25609.49</v>
      </c>
      <c r="E89" s="22">
        <f t="shared" si="1"/>
        <v>25609.49</v>
      </c>
      <c r="F89" s="49" t="e">
        <f>'NG.2 - Buy'!#REF!</f>
        <v>#REF!</v>
      </c>
    </row>
    <row r="90" spans="1:6">
      <c r="A90" t="s">
        <v>63</v>
      </c>
      <c r="B90">
        <v>79</v>
      </c>
      <c r="C90" s="11">
        <v>46508</v>
      </c>
      <c r="D90" s="22">
        <v>25609.49</v>
      </c>
      <c r="E90" s="22">
        <f t="shared" si="1"/>
        <v>25609.49</v>
      </c>
      <c r="F90" s="49" t="e">
        <f>'NG.2 - Buy'!#REF!</f>
        <v>#REF!</v>
      </c>
    </row>
    <row r="91" spans="1:6">
      <c r="A91" t="s">
        <v>63</v>
      </c>
      <c r="B91">
        <v>80</v>
      </c>
      <c r="C91" s="11">
        <v>46539</v>
      </c>
      <c r="D91" s="22">
        <v>25609.49</v>
      </c>
      <c r="E91" s="22">
        <f t="shared" si="1"/>
        <v>25609.49</v>
      </c>
      <c r="F91" s="49" t="e">
        <f>'NG.2 - Buy'!#REF!</f>
        <v>#REF!</v>
      </c>
    </row>
    <row r="92" spans="1:6">
      <c r="A92" t="s">
        <v>63</v>
      </c>
      <c r="B92">
        <v>81</v>
      </c>
      <c r="C92" s="11">
        <v>46569</v>
      </c>
      <c r="D92" s="22">
        <v>25609.49</v>
      </c>
      <c r="E92" s="22">
        <f t="shared" si="1"/>
        <v>25609.49</v>
      </c>
      <c r="F92" s="49" t="e">
        <f>'NG.2 - Buy'!#REF!</f>
        <v>#REF!</v>
      </c>
    </row>
    <row r="93" spans="1:6">
      <c r="A93" t="s">
        <v>63</v>
      </c>
      <c r="B93">
        <v>82</v>
      </c>
      <c r="C93" s="11">
        <v>46600</v>
      </c>
      <c r="D93" s="22">
        <v>25609.49</v>
      </c>
      <c r="E93" s="22">
        <f t="shared" si="1"/>
        <v>25609.49</v>
      </c>
      <c r="F93" s="49" t="e">
        <f>'NG.2 - Buy'!#REF!</f>
        <v>#REF!</v>
      </c>
    </row>
    <row r="94" spans="1:6">
      <c r="A94" t="s">
        <v>63</v>
      </c>
      <c r="B94">
        <v>83</v>
      </c>
      <c r="C94" s="11">
        <v>46631</v>
      </c>
      <c r="D94" s="22">
        <v>25609.49</v>
      </c>
      <c r="E94" s="22">
        <f t="shared" si="1"/>
        <v>25609.49</v>
      </c>
      <c r="F94" s="49" t="e">
        <f>'NG.2 - Buy'!#REF!</f>
        <v>#REF!</v>
      </c>
    </row>
    <row r="95" spans="1:6">
      <c r="A95" t="s">
        <v>63</v>
      </c>
      <c r="B95">
        <v>84</v>
      </c>
      <c r="C95" s="11">
        <v>46661</v>
      </c>
      <c r="D95" s="22">
        <v>25609.49</v>
      </c>
      <c r="E95" s="22">
        <f t="shared" si="1"/>
        <v>25609.49</v>
      </c>
      <c r="F95" s="49" t="e">
        <f>'NG.2 - Buy'!#REF!</f>
        <v>#REF!</v>
      </c>
    </row>
    <row r="96" spans="1:6">
      <c r="A96" t="s">
        <v>63</v>
      </c>
      <c r="B96">
        <v>85</v>
      </c>
      <c r="C96" s="11">
        <v>46692</v>
      </c>
      <c r="D96" s="22">
        <v>26505.82</v>
      </c>
      <c r="E96" s="22">
        <f t="shared" si="1"/>
        <v>26505.82</v>
      </c>
      <c r="F96" s="49" t="e">
        <f>'NG.2 - Buy'!#REF!</f>
        <v>#REF!</v>
      </c>
    </row>
    <row r="97" spans="1:6">
      <c r="A97" t="s">
        <v>63</v>
      </c>
      <c r="B97">
        <v>86</v>
      </c>
      <c r="C97" s="11">
        <v>46722</v>
      </c>
      <c r="D97" s="22">
        <v>26505.82</v>
      </c>
      <c r="E97" s="22">
        <f t="shared" si="1"/>
        <v>26505.82</v>
      </c>
      <c r="F97" s="49" t="e">
        <f>'NG.2 - Buy'!#REF!</f>
        <v>#REF!</v>
      </c>
    </row>
    <row r="98" spans="1:6">
      <c r="A98" t="s">
        <v>63</v>
      </c>
      <c r="B98">
        <v>87</v>
      </c>
      <c r="C98" s="11">
        <v>46753</v>
      </c>
      <c r="D98" s="22">
        <v>26505.82</v>
      </c>
      <c r="E98" s="22">
        <f t="shared" si="1"/>
        <v>26505.82</v>
      </c>
      <c r="F98" s="49" t="e">
        <f>'NG.2 - Buy'!#REF!</f>
        <v>#REF!</v>
      </c>
    </row>
    <row r="99" spans="1:6">
      <c r="A99" t="s">
        <v>63</v>
      </c>
      <c r="B99">
        <v>88</v>
      </c>
      <c r="C99" s="11">
        <v>46784</v>
      </c>
      <c r="D99" s="22">
        <v>26505.82</v>
      </c>
      <c r="E99" s="22">
        <f t="shared" si="1"/>
        <v>26505.82</v>
      </c>
      <c r="F99" s="49" t="e">
        <f>'NG.2 - Buy'!#REF!</f>
        <v>#REF!</v>
      </c>
    </row>
    <row r="100" spans="1:6">
      <c r="A100" t="s">
        <v>63</v>
      </c>
      <c r="B100">
        <v>89</v>
      </c>
      <c r="C100" s="11">
        <v>46813</v>
      </c>
      <c r="D100" s="22">
        <v>26505.82</v>
      </c>
      <c r="E100" s="22">
        <f t="shared" si="1"/>
        <v>26505.82</v>
      </c>
      <c r="F100" s="49" t="e">
        <f>'NG.2 - Buy'!#REF!</f>
        <v>#REF!</v>
      </c>
    </row>
    <row r="101" spans="1:6">
      <c r="A101" t="s">
        <v>63</v>
      </c>
      <c r="B101">
        <v>90</v>
      </c>
      <c r="C101" s="11">
        <v>46844</v>
      </c>
      <c r="D101" s="22">
        <v>26505.82</v>
      </c>
      <c r="E101" s="22">
        <f t="shared" si="1"/>
        <v>26505.82</v>
      </c>
      <c r="F101" s="49" t="e">
        <f>'NG.2 - Buy'!#REF!</f>
        <v>#REF!</v>
      </c>
    </row>
    <row r="102" spans="1:6">
      <c r="A102" t="s">
        <v>63</v>
      </c>
      <c r="B102">
        <v>91</v>
      </c>
      <c r="C102" s="11">
        <v>46874</v>
      </c>
      <c r="D102" s="22">
        <v>26505.82</v>
      </c>
      <c r="E102" s="22">
        <f t="shared" si="1"/>
        <v>26505.82</v>
      </c>
      <c r="F102" s="49" t="e">
        <f>'NG.2 - Buy'!#REF!</f>
        <v>#REF!</v>
      </c>
    </row>
    <row r="103" spans="1:6">
      <c r="A103" t="s">
        <v>63</v>
      </c>
      <c r="B103">
        <v>92</v>
      </c>
      <c r="C103" s="11">
        <v>46905</v>
      </c>
      <c r="D103" s="22">
        <v>26505.82</v>
      </c>
      <c r="E103" s="22">
        <f t="shared" si="1"/>
        <v>26505.82</v>
      </c>
      <c r="F103" s="49" t="e">
        <f>'NG.2 - Buy'!#REF!</f>
        <v>#REF!</v>
      </c>
    </row>
    <row r="104" spans="1:6">
      <c r="A104" t="s">
        <v>63</v>
      </c>
      <c r="B104">
        <v>93</v>
      </c>
      <c r="C104" s="11">
        <v>46935</v>
      </c>
      <c r="D104" s="22">
        <v>26505.82</v>
      </c>
      <c r="E104" s="22">
        <f t="shared" si="1"/>
        <v>26505.82</v>
      </c>
      <c r="F104" s="49" t="e">
        <f>'NG.2 - Buy'!#REF!</f>
        <v>#REF!</v>
      </c>
    </row>
    <row r="105" spans="1:6">
      <c r="A105" t="s">
        <v>63</v>
      </c>
      <c r="B105">
        <v>94</v>
      </c>
      <c r="C105" s="11">
        <v>46966</v>
      </c>
      <c r="D105" s="22">
        <v>26505.82</v>
      </c>
      <c r="E105" s="22">
        <f t="shared" si="1"/>
        <v>26505.82</v>
      </c>
      <c r="F105" s="49" t="e">
        <f>'NG.2 - Buy'!#REF!</f>
        <v>#REF!</v>
      </c>
    </row>
    <row r="106" spans="1:6">
      <c r="A106" t="s">
        <v>63</v>
      </c>
      <c r="B106">
        <v>95</v>
      </c>
      <c r="C106" s="11">
        <v>46997</v>
      </c>
      <c r="D106" s="22">
        <v>26505.82</v>
      </c>
      <c r="E106" s="22">
        <f t="shared" si="1"/>
        <v>26505.82</v>
      </c>
      <c r="F106" s="49" t="e">
        <f>'NG.2 - Buy'!#REF!</f>
        <v>#REF!</v>
      </c>
    </row>
    <row r="107" spans="1:6">
      <c r="A107" t="s">
        <v>63</v>
      </c>
      <c r="B107">
        <v>96</v>
      </c>
      <c r="C107" s="11">
        <v>47027</v>
      </c>
      <c r="D107" s="22">
        <v>26505.82</v>
      </c>
      <c r="E107" s="22">
        <f t="shared" si="1"/>
        <v>26505.82</v>
      </c>
      <c r="F107" s="49" t="e">
        <f>'NG.2 - Buy'!#REF!</f>
        <v>#REF!</v>
      </c>
    </row>
    <row r="108" spans="1:6">
      <c r="A108" t="s">
        <v>63</v>
      </c>
      <c r="B108">
        <v>97</v>
      </c>
      <c r="C108" s="11">
        <v>47058</v>
      </c>
      <c r="D108" s="22">
        <v>27433.52</v>
      </c>
      <c r="E108" s="22">
        <f t="shared" si="1"/>
        <v>27433.52</v>
      </c>
      <c r="F108" s="49" t="e">
        <f>'NG.2 - Buy'!#REF!</f>
        <v>#REF!</v>
      </c>
    </row>
    <row r="109" spans="1:6">
      <c r="A109" t="s">
        <v>63</v>
      </c>
      <c r="B109">
        <v>98</v>
      </c>
      <c r="C109" s="11">
        <v>47088</v>
      </c>
      <c r="D109" s="22">
        <v>27433.52</v>
      </c>
      <c r="E109" s="22">
        <f t="shared" si="1"/>
        <v>27433.52</v>
      </c>
      <c r="F109" s="49" t="e">
        <f>'NG.2 - Buy'!#REF!</f>
        <v>#REF!</v>
      </c>
    </row>
    <row r="110" spans="1:6">
      <c r="A110" t="s">
        <v>63</v>
      </c>
      <c r="B110">
        <v>99</v>
      </c>
      <c r="C110" s="11">
        <v>47119</v>
      </c>
      <c r="D110" s="22">
        <v>27433.52</v>
      </c>
      <c r="E110" s="22">
        <f t="shared" si="1"/>
        <v>27433.52</v>
      </c>
      <c r="F110" s="49" t="e">
        <f>'NG.2 - Buy'!#REF!</f>
        <v>#REF!</v>
      </c>
    </row>
    <row r="111" spans="1:6">
      <c r="A111" t="s">
        <v>63</v>
      </c>
      <c r="B111">
        <v>100</v>
      </c>
      <c r="C111" s="11">
        <v>47150</v>
      </c>
      <c r="D111" s="22">
        <v>27433.52</v>
      </c>
      <c r="E111" s="22">
        <f t="shared" si="1"/>
        <v>27433.52</v>
      </c>
      <c r="F111" s="49" t="e">
        <f>'NG.2 - Buy'!#REF!</f>
        <v>#REF!</v>
      </c>
    </row>
    <row r="112" spans="1:6">
      <c r="A112" t="s">
        <v>63</v>
      </c>
      <c r="B112">
        <v>101</v>
      </c>
      <c r="C112" s="11">
        <v>47178</v>
      </c>
      <c r="D112" s="22">
        <v>27433.52</v>
      </c>
      <c r="E112" s="22">
        <f t="shared" si="1"/>
        <v>27433.52</v>
      </c>
      <c r="F112" s="49" t="e">
        <f>'NG.2 - Buy'!#REF!</f>
        <v>#REF!</v>
      </c>
    </row>
    <row r="113" spans="1:6">
      <c r="A113" t="s">
        <v>63</v>
      </c>
      <c r="B113">
        <v>102</v>
      </c>
      <c r="C113" s="11">
        <v>47209</v>
      </c>
      <c r="D113" s="22">
        <v>27433.52</v>
      </c>
      <c r="E113" s="22">
        <f t="shared" si="1"/>
        <v>27433.52</v>
      </c>
      <c r="F113" s="49" t="e">
        <f>'NG.2 - Buy'!#REF!</f>
        <v>#REF!</v>
      </c>
    </row>
    <row r="114" spans="1:6">
      <c r="A114" t="s">
        <v>63</v>
      </c>
      <c r="B114">
        <v>103</v>
      </c>
      <c r="C114" s="11">
        <v>47239</v>
      </c>
      <c r="D114" s="22">
        <v>27433.52</v>
      </c>
      <c r="E114" s="22">
        <f t="shared" si="1"/>
        <v>27433.52</v>
      </c>
      <c r="F114" s="49" t="e">
        <f>'NG.2 - Buy'!#REF!</f>
        <v>#REF!</v>
      </c>
    </row>
    <row r="115" spans="1:6">
      <c r="A115" t="s">
        <v>63</v>
      </c>
      <c r="B115">
        <v>104</v>
      </c>
      <c r="C115" s="11">
        <v>47270</v>
      </c>
      <c r="D115" s="22">
        <v>27433.52</v>
      </c>
      <c r="E115" s="22">
        <f t="shared" si="1"/>
        <v>27433.52</v>
      </c>
      <c r="F115" s="49" t="e">
        <f>'NG.2 - Buy'!#REF!</f>
        <v>#REF!</v>
      </c>
    </row>
    <row r="116" spans="1:6">
      <c r="A116" t="s">
        <v>63</v>
      </c>
      <c r="B116">
        <v>105</v>
      </c>
      <c r="C116" s="11">
        <v>47300</v>
      </c>
      <c r="D116" s="22">
        <v>27433.52</v>
      </c>
      <c r="E116" s="22">
        <f t="shared" si="1"/>
        <v>27433.52</v>
      </c>
      <c r="F116" s="49" t="e">
        <f>'NG.2 - Buy'!#REF!</f>
        <v>#REF!</v>
      </c>
    </row>
    <row r="117" spans="1:6">
      <c r="A117" t="s">
        <v>63</v>
      </c>
      <c r="B117">
        <v>106</v>
      </c>
      <c r="C117" s="11">
        <v>47331</v>
      </c>
      <c r="D117" s="22">
        <v>27433.52</v>
      </c>
      <c r="E117" s="22">
        <f t="shared" si="1"/>
        <v>27433.52</v>
      </c>
      <c r="F117" s="49" t="e">
        <f>'NG.2 - Buy'!#REF!</f>
        <v>#REF!</v>
      </c>
    </row>
    <row r="118" spans="1:6">
      <c r="A118" t="s">
        <v>63</v>
      </c>
      <c r="B118">
        <v>107</v>
      </c>
      <c r="C118" s="11">
        <v>47362</v>
      </c>
      <c r="D118" s="22">
        <v>27433.52</v>
      </c>
      <c r="E118" s="22">
        <f t="shared" si="1"/>
        <v>27433.52</v>
      </c>
      <c r="F118" s="49" t="e">
        <f>'NG.2 - Buy'!#REF!</f>
        <v>#REF!</v>
      </c>
    </row>
    <row r="119" spans="1:6">
      <c r="A119" t="s">
        <v>63</v>
      </c>
      <c r="B119">
        <v>108</v>
      </c>
      <c r="C119" s="11">
        <v>47392</v>
      </c>
      <c r="D119" s="22">
        <v>27433.52</v>
      </c>
      <c r="E119" s="22">
        <f t="shared" si="1"/>
        <v>27433.52</v>
      </c>
      <c r="F119" s="49" t="e">
        <f>'NG.2 - Buy'!#REF!</f>
        <v>#REF!</v>
      </c>
    </row>
    <row r="120" spans="1:6">
      <c r="A120" t="s">
        <v>63</v>
      </c>
      <c r="B120">
        <v>109</v>
      </c>
      <c r="C120" s="11">
        <v>47423</v>
      </c>
      <c r="D120" s="22">
        <v>28393.69</v>
      </c>
      <c r="E120" s="22">
        <f t="shared" si="1"/>
        <v>28393.69</v>
      </c>
      <c r="F120" s="49" t="e">
        <f>'NG.2 - Buy'!#REF!</f>
        <v>#REF!</v>
      </c>
    </row>
    <row r="121" spans="1:6">
      <c r="A121" t="s">
        <v>63</v>
      </c>
      <c r="B121">
        <v>110</v>
      </c>
      <c r="C121" s="11">
        <v>47453</v>
      </c>
      <c r="D121" s="22">
        <v>28393.69</v>
      </c>
      <c r="E121" s="22">
        <f t="shared" si="1"/>
        <v>28393.69</v>
      </c>
      <c r="F121" s="49" t="e">
        <f>'NG.2 - Buy'!#REF!</f>
        <v>#REF!</v>
      </c>
    </row>
    <row r="122" spans="1:6">
      <c r="A122" t="s">
        <v>63</v>
      </c>
      <c r="B122">
        <v>111</v>
      </c>
      <c r="C122" s="11">
        <v>47484</v>
      </c>
      <c r="D122" s="22">
        <v>28393.69</v>
      </c>
      <c r="E122" s="22">
        <f t="shared" si="1"/>
        <v>28393.69</v>
      </c>
      <c r="F122" s="49" t="e">
        <f>'NG.2 - Buy'!#REF!</f>
        <v>#REF!</v>
      </c>
    </row>
    <row r="123" spans="1:6">
      <c r="A123" t="s">
        <v>63</v>
      </c>
      <c r="B123">
        <v>112</v>
      </c>
      <c r="C123" s="11">
        <v>47515</v>
      </c>
      <c r="D123" s="22">
        <v>28393.69</v>
      </c>
      <c r="E123" s="22">
        <f t="shared" si="1"/>
        <v>28393.69</v>
      </c>
      <c r="F123" s="49" t="e">
        <f>'NG.2 - Buy'!#REF!</f>
        <v>#REF!</v>
      </c>
    </row>
    <row r="124" spans="1:6">
      <c r="A124" t="s">
        <v>63</v>
      </c>
      <c r="B124">
        <v>113</v>
      </c>
      <c r="C124" s="11">
        <v>47543</v>
      </c>
      <c r="D124" s="22">
        <v>28393.69</v>
      </c>
      <c r="E124" s="22">
        <f t="shared" si="1"/>
        <v>28393.69</v>
      </c>
      <c r="F124" s="49" t="e">
        <f>'NG.2 - Buy'!#REF!</f>
        <v>#REF!</v>
      </c>
    </row>
    <row r="125" spans="1:6">
      <c r="A125" t="s">
        <v>63</v>
      </c>
      <c r="B125">
        <v>114</v>
      </c>
      <c r="C125" s="11">
        <v>47574</v>
      </c>
      <c r="D125" s="22">
        <v>28393.69</v>
      </c>
      <c r="E125" s="22">
        <f t="shared" si="1"/>
        <v>28393.69</v>
      </c>
      <c r="F125" s="49" t="e">
        <f>'NG.2 - Buy'!#REF!</f>
        <v>#REF!</v>
      </c>
    </row>
    <row r="126" spans="1:6">
      <c r="A126" t="s">
        <v>63</v>
      </c>
      <c r="B126">
        <v>115</v>
      </c>
      <c r="C126" s="11">
        <v>47604</v>
      </c>
      <c r="D126" s="22">
        <v>28393.69</v>
      </c>
      <c r="E126" s="22">
        <f t="shared" si="1"/>
        <v>28393.69</v>
      </c>
      <c r="F126" s="49" t="e">
        <f>'NG.2 - Buy'!#REF!</f>
        <v>#REF!</v>
      </c>
    </row>
    <row r="127" spans="1:6">
      <c r="A127" t="s">
        <v>63</v>
      </c>
      <c r="B127">
        <v>116</v>
      </c>
      <c r="C127" s="11">
        <v>47635</v>
      </c>
      <c r="D127" s="22">
        <v>28393.69</v>
      </c>
      <c r="E127" s="22">
        <f t="shared" si="1"/>
        <v>28393.69</v>
      </c>
      <c r="F127" s="49" t="e">
        <f>'NG.2 - Buy'!#REF!</f>
        <v>#REF!</v>
      </c>
    </row>
    <row r="128" spans="1:6">
      <c r="A128" t="s">
        <v>63</v>
      </c>
      <c r="B128">
        <v>117</v>
      </c>
      <c r="C128" s="11">
        <v>47665</v>
      </c>
      <c r="D128" s="22">
        <v>28393.69</v>
      </c>
      <c r="E128" s="22">
        <f t="shared" si="1"/>
        <v>28393.69</v>
      </c>
      <c r="F128" s="49" t="e">
        <f>'NG.2 - Buy'!#REF!</f>
        <v>#REF!</v>
      </c>
    </row>
    <row r="129" spans="1:6">
      <c r="A129" t="s">
        <v>63</v>
      </c>
      <c r="B129">
        <v>118</v>
      </c>
      <c r="C129" s="11">
        <v>47696</v>
      </c>
      <c r="D129" s="22">
        <v>28393.69</v>
      </c>
      <c r="E129" s="22">
        <f t="shared" si="1"/>
        <v>28393.69</v>
      </c>
      <c r="F129" s="49" t="e">
        <f>'NG.2 - Buy'!#REF!</f>
        <v>#REF!</v>
      </c>
    </row>
    <row r="130" spans="1:6">
      <c r="A130" t="s">
        <v>63</v>
      </c>
      <c r="B130">
        <v>119</v>
      </c>
      <c r="C130" s="11">
        <v>47727</v>
      </c>
      <c r="D130" s="22">
        <v>28393.69</v>
      </c>
      <c r="E130" s="22">
        <f t="shared" si="1"/>
        <v>28393.69</v>
      </c>
      <c r="F130" s="49" t="e">
        <f>'NG.2 - Buy'!#REF!</f>
        <v>#REF!</v>
      </c>
    </row>
    <row r="131" spans="1:6">
      <c r="A131" t="s">
        <v>63</v>
      </c>
      <c r="B131">
        <v>120</v>
      </c>
      <c r="C131" s="11">
        <v>47757</v>
      </c>
      <c r="D131" s="22">
        <v>28393.69</v>
      </c>
      <c r="E131" s="22">
        <f t="shared" si="1"/>
        <v>28393.69</v>
      </c>
      <c r="F131" s="49" t="e">
        <f>'NG.2 - Buy'!#REF!</f>
        <v>#REF!</v>
      </c>
    </row>
    <row r="132" spans="1:6">
      <c r="A132" t="s">
        <v>63</v>
      </c>
      <c r="B132">
        <v>121</v>
      </c>
      <c r="C132" s="11">
        <v>47788</v>
      </c>
      <c r="D132" s="22">
        <v>29387.47</v>
      </c>
      <c r="E132" s="22">
        <f t="shared" si="1"/>
        <v>29387.47</v>
      </c>
      <c r="F132" s="49" t="e">
        <f>'NG.2 - Buy'!#REF!</f>
        <v>#REF!</v>
      </c>
    </row>
    <row r="133" spans="1:6">
      <c r="A133" t="s">
        <v>63</v>
      </c>
      <c r="B133">
        <v>122</v>
      </c>
      <c r="C133" s="11">
        <v>47818</v>
      </c>
      <c r="D133" s="22">
        <v>29387.47</v>
      </c>
      <c r="E133" s="22">
        <f t="shared" si="1"/>
        <v>29387.47</v>
      </c>
      <c r="F133" s="49" t="e">
        <f>'NG.2 - Buy'!#REF!</f>
        <v>#REF!</v>
      </c>
    </row>
    <row r="134" spans="1:6">
      <c r="A134" t="s">
        <v>63</v>
      </c>
      <c r="B134">
        <v>123</v>
      </c>
      <c r="C134" s="11">
        <v>47849</v>
      </c>
      <c r="D134" s="22">
        <v>29387.47</v>
      </c>
      <c r="E134" s="22">
        <f t="shared" si="1"/>
        <v>29387.47</v>
      </c>
      <c r="F134" s="49" t="e">
        <f>'NG.2 - Buy'!#REF!</f>
        <v>#REF!</v>
      </c>
    </row>
    <row r="135" spans="1:6">
      <c r="A135" t="s">
        <v>63</v>
      </c>
      <c r="B135">
        <v>124</v>
      </c>
      <c r="C135" s="11">
        <v>47880</v>
      </c>
      <c r="D135" s="22">
        <v>29387.47</v>
      </c>
      <c r="E135" s="22">
        <f t="shared" si="1"/>
        <v>29387.47</v>
      </c>
      <c r="F135" s="49" t="e">
        <f>'NG.2 - Buy'!#REF!</f>
        <v>#REF!</v>
      </c>
    </row>
    <row r="136" spans="1:6">
      <c r="A136" t="s">
        <v>63</v>
      </c>
      <c r="B136">
        <v>125</v>
      </c>
      <c r="C136" s="11">
        <v>47908</v>
      </c>
      <c r="D136" s="22">
        <v>29387.47</v>
      </c>
      <c r="E136" s="22">
        <f t="shared" si="1"/>
        <v>29387.47</v>
      </c>
      <c r="F136" s="49" t="e">
        <f>'NG.2 - Buy'!#REF!</f>
        <v>#REF!</v>
      </c>
    </row>
    <row r="137" spans="1:6">
      <c r="A137" t="s">
        <v>63</v>
      </c>
      <c r="B137">
        <v>126</v>
      </c>
      <c r="C137" s="11">
        <v>47939</v>
      </c>
      <c r="D137" s="22">
        <v>29387.47</v>
      </c>
      <c r="E137" s="22">
        <f t="shared" si="1"/>
        <v>29387.47</v>
      </c>
      <c r="F137" s="49" t="e">
        <f>'NG.2 - Buy'!#REF!</f>
        <v>#REF!</v>
      </c>
    </row>
    <row r="138" spans="1:6">
      <c r="A138" t="s">
        <v>63</v>
      </c>
      <c r="B138">
        <v>127</v>
      </c>
      <c r="C138" s="11">
        <v>47969</v>
      </c>
      <c r="D138" s="22">
        <v>29387.47</v>
      </c>
      <c r="E138" s="22">
        <f t="shared" si="1"/>
        <v>29387.47</v>
      </c>
      <c r="F138" s="49" t="e">
        <f>'NG.2 - Buy'!#REF!</f>
        <v>#REF!</v>
      </c>
    </row>
    <row r="139" spans="1:6">
      <c r="A139" t="s">
        <v>63</v>
      </c>
      <c r="B139">
        <v>128</v>
      </c>
      <c r="C139" s="11">
        <v>48000</v>
      </c>
      <c r="D139" s="22">
        <v>29387.47</v>
      </c>
      <c r="E139" s="22">
        <f t="shared" si="1"/>
        <v>29387.47</v>
      </c>
      <c r="F139" s="49" t="e">
        <f>'NG.2 - Buy'!#REF!</f>
        <v>#REF!</v>
      </c>
    </row>
    <row r="140" spans="1:6">
      <c r="A140" t="s">
        <v>63</v>
      </c>
      <c r="B140">
        <v>129</v>
      </c>
      <c r="C140" s="11">
        <v>48030</v>
      </c>
      <c r="D140" s="22">
        <v>29387.47</v>
      </c>
      <c r="E140" s="22">
        <f t="shared" si="1"/>
        <v>29387.47</v>
      </c>
      <c r="F140" s="49" t="e">
        <f>'NG.2 - Buy'!#REF!</f>
        <v>#REF!</v>
      </c>
    </row>
    <row r="141" spans="1:6">
      <c r="A141" t="s">
        <v>63</v>
      </c>
      <c r="B141">
        <v>130</v>
      </c>
      <c r="C141" s="11">
        <v>48061</v>
      </c>
      <c r="D141" s="22">
        <v>29387.47</v>
      </c>
      <c r="E141" s="22">
        <f t="shared" ref="E141:E154" si="2">D141</f>
        <v>29387.47</v>
      </c>
      <c r="F141" s="49" t="e">
        <f>'NG.2 - Buy'!#REF!</f>
        <v>#REF!</v>
      </c>
    </row>
    <row r="142" spans="1:6">
      <c r="A142" t="s">
        <v>63</v>
      </c>
      <c r="B142">
        <v>131</v>
      </c>
      <c r="C142" s="11">
        <v>48092</v>
      </c>
      <c r="D142" s="22">
        <v>29387.47</v>
      </c>
      <c r="E142" s="22">
        <f t="shared" si="2"/>
        <v>29387.47</v>
      </c>
      <c r="F142" s="49" t="e">
        <f>'NG.2 - Buy'!#REF!</f>
        <v>#REF!</v>
      </c>
    </row>
    <row r="143" spans="1:6">
      <c r="A143" t="s">
        <v>63</v>
      </c>
      <c r="B143">
        <v>132</v>
      </c>
      <c r="C143" s="11">
        <v>48122</v>
      </c>
      <c r="D143" s="22">
        <v>29387.47</v>
      </c>
      <c r="E143" s="22">
        <f t="shared" si="2"/>
        <v>29387.47</v>
      </c>
      <c r="F143" s="49" t="e">
        <f>'NG.2 - Buy'!#REF!</f>
        <v>#REF!</v>
      </c>
    </row>
    <row r="144" spans="1:6">
      <c r="A144" t="s">
        <v>63</v>
      </c>
      <c r="B144">
        <v>133</v>
      </c>
      <c r="C144" s="11">
        <v>48153</v>
      </c>
      <c r="D144" s="22">
        <v>30416.04</v>
      </c>
      <c r="E144" s="22">
        <f t="shared" si="2"/>
        <v>30416.04</v>
      </c>
      <c r="F144" s="49" t="e">
        <f>'NG.2 - Buy'!#REF!</f>
        <v>#REF!</v>
      </c>
    </row>
    <row r="145" spans="1:6">
      <c r="A145" t="s">
        <v>63</v>
      </c>
      <c r="B145">
        <v>134</v>
      </c>
      <c r="C145" s="11">
        <v>48183</v>
      </c>
      <c r="D145" s="22">
        <v>30416.04</v>
      </c>
      <c r="E145" s="22">
        <f t="shared" si="2"/>
        <v>30416.04</v>
      </c>
      <c r="F145" s="49" t="e">
        <f>'NG.2 - Buy'!#REF!</f>
        <v>#REF!</v>
      </c>
    </row>
    <row r="146" spans="1:6">
      <c r="A146" t="s">
        <v>63</v>
      </c>
      <c r="B146">
        <v>135</v>
      </c>
      <c r="C146" s="11">
        <v>48214</v>
      </c>
      <c r="D146" s="22">
        <v>30416.04</v>
      </c>
      <c r="E146" s="22">
        <f t="shared" si="2"/>
        <v>30416.04</v>
      </c>
      <c r="F146" s="49" t="e">
        <f>'NG.2 - Buy'!#REF!</f>
        <v>#REF!</v>
      </c>
    </row>
    <row r="147" spans="1:6">
      <c r="A147" t="s">
        <v>63</v>
      </c>
      <c r="B147">
        <v>136</v>
      </c>
      <c r="C147" s="11">
        <v>48245</v>
      </c>
      <c r="D147" s="22">
        <v>30416.04</v>
      </c>
      <c r="E147" s="22">
        <f t="shared" si="2"/>
        <v>30416.04</v>
      </c>
      <c r="F147" s="49" t="e">
        <f>'NG.2 - Buy'!#REF!</f>
        <v>#REF!</v>
      </c>
    </row>
    <row r="148" spans="1:6">
      <c r="A148" t="s">
        <v>63</v>
      </c>
      <c r="B148">
        <v>137</v>
      </c>
      <c r="C148" s="11">
        <v>48274</v>
      </c>
      <c r="D148" s="22">
        <v>30416.04</v>
      </c>
      <c r="E148" s="22">
        <f t="shared" si="2"/>
        <v>30416.04</v>
      </c>
      <c r="F148" s="49" t="e">
        <f>'NG.2 - Buy'!#REF!</f>
        <v>#REF!</v>
      </c>
    </row>
    <row r="149" spans="1:6">
      <c r="A149" t="s">
        <v>63</v>
      </c>
      <c r="B149">
        <v>138</v>
      </c>
      <c r="C149" s="11">
        <v>48305</v>
      </c>
      <c r="D149" s="22">
        <v>30416.04</v>
      </c>
      <c r="E149" s="22">
        <f t="shared" si="2"/>
        <v>30416.04</v>
      </c>
      <c r="F149" s="49" t="e">
        <f>'NG.2 - Buy'!#REF!</f>
        <v>#REF!</v>
      </c>
    </row>
    <row r="150" spans="1:6">
      <c r="A150" t="s">
        <v>63</v>
      </c>
      <c r="B150">
        <v>139</v>
      </c>
      <c r="C150" s="11">
        <v>48335</v>
      </c>
      <c r="D150" s="22">
        <v>30416.04</v>
      </c>
      <c r="E150" s="22">
        <f t="shared" si="2"/>
        <v>30416.04</v>
      </c>
      <c r="F150" s="49" t="e">
        <f>'NG.2 - Buy'!#REF!</f>
        <v>#REF!</v>
      </c>
    </row>
    <row r="151" spans="1:6">
      <c r="A151" t="s">
        <v>63</v>
      </c>
      <c r="B151">
        <v>140</v>
      </c>
      <c r="C151" s="11">
        <v>48366</v>
      </c>
      <c r="D151" s="22">
        <v>30416.04</v>
      </c>
      <c r="E151" s="22">
        <f t="shared" si="2"/>
        <v>30416.04</v>
      </c>
      <c r="F151" s="49" t="e">
        <f>'NG.2 - Buy'!#REF!</f>
        <v>#REF!</v>
      </c>
    </row>
    <row r="152" spans="1:6">
      <c r="A152" t="s">
        <v>63</v>
      </c>
      <c r="B152">
        <v>141</v>
      </c>
      <c r="C152" s="11">
        <v>48396</v>
      </c>
      <c r="D152" s="22">
        <v>30416.04</v>
      </c>
      <c r="E152" s="22">
        <f t="shared" si="2"/>
        <v>30416.04</v>
      </c>
      <c r="F152" s="49" t="e">
        <f>'NG.2 - Buy'!#REF!</f>
        <v>#REF!</v>
      </c>
    </row>
    <row r="153" spans="1:6">
      <c r="A153" t="s">
        <v>63</v>
      </c>
      <c r="B153">
        <v>142</v>
      </c>
      <c r="C153" s="11">
        <v>48427</v>
      </c>
      <c r="D153" s="22">
        <v>30416.04</v>
      </c>
      <c r="E153" s="22">
        <f t="shared" si="2"/>
        <v>30416.04</v>
      </c>
      <c r="F153" s="49" t="e">
        <f>'NG.2 - Buy'!#REF!</f>
        <v>#REF!</v>
      </c>
    </row>
    <row r="154" spans="1:6">
      <c r="A154" t="s">
        <v>63</v>
      </c>
      <c r="B154">
        <v>143</v>
      </c>
      <c r="C154" s="11">
        <v>48458</v>
      </c>
      <c r="D154" s="22">
        <v>30416.04</v>
      </c>
      <c r="E154" s="22">
        <f t="shared" si="2"/>
        <v>30416.04</v>
      </c>
      <c r="F154" s="49" t="e">
        <f>'NG.2 - Buy'!#REF!</f>
        <v>#REF!</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3C928-56F7-4001-9D52-F0CD581C61BC}">
  <sheetPr>
    <tabColor rgb="FFFF0000"/>
  </sheetPr>
  <dimension ref="A2:N46"/>
  <sheetViews>
    <sheetView topLeftCell="A4" workbookViewId="0">
      <selection activeCell="I25" sqref="I24:I25"/>
    </sheetView>
  </sheetViews>
  <sheetFormatPr defaultRowHeight="14.45"/>
  <cols>
    <col min="1" max="1" width="31.42578125" bestFit="1" customWidth="1"/>
    <col min="2" max="2" width="31.42578125" customWidth="1"/>
    <col min="3" max="3" width="15.140625" bestFit="1" customWidth="1"/>
    <col min="4" max="4" width="13.5703125" bestFit="1" customWidth="1"/>
    <col min="5" max="5" width="22.140625" customWidth="1"/>
    <col min="6" max="6" width="11.7109375" customWidth="1"/>
    <col min="7" max="7" width="26.140625" customWidth="1"/>
    <col min="8" max="8" width="15.5703125" style="21" bestFit="1" customWidth="1"/>
    <col min="9" max="9" width="18.42578125" bestFit="1" customWidth="1"/>
    <col min="10" max="10" width="19.28515625" bestFit="1" customWidth="1"/>
    <col min="11" max="11" width="19.7109375" bestFit="1" customWidth="1"/>
    <col min="12" max="12" width="16.42578125" bestFit="1" customWidth="1"/>
    <col min="13" max="13" width="10.5703125" bestFit="1" customWidth="1"/>
    <col min="14" max="14" width="24.42578125" bestFit="1" customWidth="1"/>
  </cols>
  <sheetData>
    <row r="2" spans="1:14">
      <c r="A2" t="s">
        <v>1</v>
      </c>
      <c r="B2" t="s">
        <v>2</v>
      </c>
      <c r="H2" s="12"/>
    </row>
    <row r="3" spans="1:14">
      <c r="A3" t="s">
        <v>6</v>
      </c>
      <c r="B3" s="11">
        <v>43617</v>
      </c>
      <c r="E3" s="13"/>
      <c r="H3" s="14"/>
    </row>
    <row r="4" spans="1:14">
      <c r="A4" t="s">
        <v>8</v>
      </c>
      <c r="B4">
        <v>30</v>
      </c>
      <c r="E4" s="13"/>
      <c r="G4" s="15"/>
      <c r="H4"/>
      <c r="I4" s="14"/>
    </row>
    <row r="5" spans="1:14">
      <c r="A5" t="s">
        <v>10</v>
      </c>
      <c r="B5" s="11">
        <f>EDATE(B3,B4-1)</f>
        <v>44501</v>
      </c>
      <c r="H5"/>
    </row>
    <row r="6" spans="1:14">
      <c r="A6" t="s">
        <v>59</v>
      </c>
      <c r="B6" s="16">
        <v>2000</v>
      </c>
      <c r="H6"/>
    </row>
    <row r="7" spans="1:14">
      <c r="A7" t="s">
        <v>12</v>
      </c>
      <c r="B7" s="17">
        <v>5.5E-2</v>
      </c>
      <c r="H7"/>
    </row>
    <row r="8" spans="1:14">
      <c r="A8" t="s">
        <v>15</v>
      </c>
      <c r="B8" s="18">
        <v>10000</v>
      </c>
      <c r="H8"/>
    </row>
    <row r="9" spans="1:14">
      <c r="A9" t="s">
        <v>16</v>
      </c>
      <c r="B9" s="18">
        <v>5000</v>
      </c>
      <c r="E9" s="13"/>
      <c r="H9" s="19"/>
    </row>
    <row r="10" spans="1:14">
      <c r="A10" t="s">
        <v>17</v>
      </c>
      <c r="B10" s="18">
        <v>6000</v>
      </c>
      <c r="E10" s="13"/>
      <c r="G10" s="20"/>
      <c r="H10" s="14"/>
      <c r="K10" s="12"/>
    </row>
    <row r="11" spans="1:14">
      <c r="A11" t="s">
        <v>64</v>
      </c>
      <c r="B11" s="18">
        <v>2000</v>
      </c>
      <c r="E11" s="13"/>
      <c r="G11" s="45"/>
      <c r="H11" s="46"/>
      <c r="I11" s="19"/>
    </row>
    <row r="12" spans="1:14">
      <c r="E12" s="13"/>
      <c r="G12" s="15"/>
      <c r="H12"/>
      <c r="I12" s="19"/>
    </row>
    <row r="13" spans="1:14">
      <c r="E13" s="13"/>
      <c r="G13" s="15"/>
      <c r="H13"/>
      <c r="I13" s="19"/>
    </row>
    <row r="14" spans="1:14">
      <c r="E14" s="13"/>
      <c r="H14" s="19"/>
    </row>
    <row r="15" spans="1:14">
      <c r="B15" t="s">
        <v>52</v>
      </c>
      <c r="C15" t="s">
        <v>25</v>
      </c>
      <c r="D15" t="s">
        <v>26</v>
      </c>
      <c r="E15" t="s">
        <v>27</v>
      </c>
      <c r="F15" t="s">
        <v>65</v>
      </c>
      <c r="G15" t="s">
        <v>7</v>
      </c>
      <c r="H15" s="21" t="s">
        <v>29</v>
      </c>
      <c r="I15" t="s">
        <v>30</v>
      </c>
      <c r="J15" t="s">
        <v>31</v>
      </c>
      <c r="K15" t="s">
        <v>66</v>
      </c>
      <c r="L15" t="s">
        <v>33</v>
      </c>
      <c r="M15" t="s">
        <v>34</v>
      </c>
    </row>
    <row r="16" spans="1:14">
      <c r="B16" t="s">
        <v>67</v>
      </c>
      <c r="C16" t="s">
        <v>62</v>
      </c>
      <c r="D16">
        <v>0</v>
      </c>
      <c r="E16" s="11">
        <f>B3</f>
        <v>43617</v>
      </c>
      <c r="F16" s="22">
        <v>0</v>
      </c>
      <c r="G16" s="22">
        <v>0</v>
      </c>
      <c r="H16" s="22">
        <v>0</v>
      </c>
      <c r="I16" s="22">
        <v>0</v>
      </c>
      <c r="J16" s="22">
        <f>NPV($B$7/12,F18:$F$46)+$B$11</f>
        <v>67049.285811165522</v>
      </c>
      <c r="K16" s="22">
        <f>L16</f>
        <v>76049.285811165522</v>
      </c>
      <c r="L16" s="22">
        <f>J16+B8+B9-B10</f>
        <v>76049.285811165522</v>
      </c>
      <c r="M16" s="22">
        <f>L16-J16</f>
        <v>9000</v>
      </c>
      <c r="N16">
        <f>SUM(F:F)/$B$4</f>
        <v>2400</v>
      </c>
    </row>
    <row r="17" spans="2:13">
      <c r="B17" t="s">
        <v>67</v>
      </c>
      <c r="C17" t="s">
        <v>63</v>
      </c>
      <c r="D17">
        <v>1</v>
      </c>
      <c r="E17" s="11">
        <f>E16</f>
        <v>43617</v>
      </c>
      <c r="F17" s="23">
        <f t="shared" ref="F17:F28" si="0">$B$6</f>
        <v>2000</v>
      </c>
      <c r="G17" s="22">
        <f t="shared" ref="G17:G46" si="1">SUM($F$17:$F$46,$M$16)/$B$4</f>
        <v>2700</v>
      </c>
      <c r="H17" s="22">
        <f t="shared" ref="H17:H46" si="2">(J16-$F17)/12*$B$7</f>
        <v>298.14255996784198</v>
      </c>
      <c r="I17" s="22">
        <f t="shared" ref="I17:I46" si="3">F17-H17</f>
        <v>1701.8574400321581</v>
      </c>
      <c r="J17" s="22">
        <f>NPV($B$7/12,F19:$F$46)+$F18</f>
        <v>65347.42837113337</v>
      </c>
      <c r="K17" s="22">
        <f t="shared" ref="K17:K46" si="4">-G17+H17</f>
        <v>-2401.8574400321581</v>
      </c>
      <c r="L17" s="22">
        <f t="shared" ref="L17:L46" si="5">L16+K17</f>
        <v>73647.42837113337</v>
      </c>
      <c r="M17" s="22">
        <f t="shared" ref="M17:M46" si="6">L17-J17</f>
        <v>8300</v>
      </c>
    </row>
    <row r="18" spans="2:13">
      <c r="B18" t="s">
        <v>67</v>
      </c>
      <c r="C18" t="s">
        <v>63</v>
      </c>
      <c r="D18">
        <v>2</v>
      </c>
      <c r="E18" s="11">
        <f t="shared" ref="E18:E46" si="7">EDATE(E17,1)</f>
        <v>43647</v>
      </c>
      <c r="F18" s="23">
        <f t="shared" si="0"/>
        <v>2000</v>
      </c>
      <c r="G18" s="22">
        <f t="shared" si="1"/>
        <v>2700</v>
      </c>
      <c r="H18" s="22">
        <f t="shared" si="2"/>
        <v>290.34238003436127</v>
      </c>
      <c r="I18" s="22">
        <f t="shared" si="3"/>
        <v>1709.6576199656388</v>
      </c>
      <c r="J18" s="22">
        <f>NPV($B$7/12,F20:$F$46)+$F19</f>
        <v>63637.770751167744</v>
      </c>
      <c r="K18" s="22">
        <f t="shared" si="4"/>
        <v>-2409.6576199656388</v>
      </c>
      <c r="L18" s="22">
        <f t="shared" si="5"/>
        <v>71237.770751167729</v>
      </c>
      <c r="M18" s="22">
        <f t="shared" si="6"/>
        <v>7599.9999999999854</v>
      </c>
    </row>
    <row r="19" spans="2:13">
      <c r="B19" t="s">
        <v>67</v>
      </c>
      <c r="C19" t="s">
        <v>63</v>
      </c>
      <c r="D19">
        <v>3</v>
      </c>
      <c r="E19" s="11">
        <f t="shared" si="7"/>
        <v>43678</v>
      </c>
      <c r="F19" s="23">
        <f t="shared" si="0"/>
        <v>2000</v>
      </c>
      <c r="G19" s="22">
        <f t="shared" si="1"/>
        <v>2700</v>
      </c>
      <c r="H19" s="22">
        <f t="shared" si="2"/>
        <v>282.50644927618549</v>
      </c>
      <c r="I19" s="22">
        <f t="shared" si="3"/>
        <v>1717.4935507238145</v>
      </c>
      <c r="J19" s="22">
        <f>NPV($B$7/12,F21:$F$46)+$F20</f>
        <v>61920.277200443918</v>
      </c>
      <c r="K19" s="22">
        <f t="shared" si="4"/>
        <v>-2417.4935507238147</v>
      </c>
      <c r="L19" s="22">
        <f t="shared" si="5"/>
        <v>68820.277200443918</v>
      </c>
      <c r="M19" s="22">
        <f t="shared" si="6"/>
        <v>6900</v>
      </c>
    </row>
    <row r="20" spans="2:13">
      <c r="B20" t="s">
        <v>67</v>
      </c>
      <c r="C20" t="s">
        <v>63</v>
      </c>
      <c r="D20">
        <v>4</v>
      </c>
      <c r="E20" s="11">
        <f t="shared" si="7"/>
        <v>43709</v>
      </c>
      <c r="F20" s="23">
        <f t="shared" si="0"/>
        <v>2000</v>
      </c>
      <c r="G20" s="22">
        <f t="shared" si="1"/>
        <v>2700</v>
      </c>
      <c r="H20" s="22">
        <f t="shared" si="2"/>
        <v>274.63460383536795</v>
      </c>
      <c r="I20" s="22">
        <f t="shared" si="3"/>
        <v>1725.3653961646321</v>
      </c>
      <c r="J20" s="22">
        <f>NPV($B$7/12,F22:$F$46)+$F21</f>
        <v>60194.911804279283</v>
      </c>
      <c r="K20" s="22">
        <f t="shared" si="4"/>
        <v>-2425.3653961646319</v>
      </c>
      <c r="L20" s="22">
        <f t="shared" si="5"/>
        <v>66394.911804279283</v>
      </c>
      <c r="M20" s="22">
        <f t="shared" si="6"/>
        <v>6200</v>
      </c>
    </row>
    <row r="21" spans="2:13">
      <c r="B21" t="s">
        <v>67</v>
      </c>
      <c r="C21" t="s">
        <v>63</v>
      </c>
      <c r="D21">
        <v>5</v>
      </c>
      <c r="E21" s="11">
        <f t="shared" si="7"/>
        <v>43739</v>
      </c>
      <c r="F21" s="23">
        <f t="shared" si="0"/>
        <v>2000</v>
      </c>
      <c r="G21" s="22">
        <f t="shared" si="1"/>
        <v>2700</v>
      </c>
      <c r="H21" s="22">
        <f t="shared" si="2"/>
        <v>266.72667910294672</v>
      </c>
      <c r="I21" s="22">
        <f t="shared" si="3"/>
        <v>1733.2733208970533</v>
      </c>
      <c r="J21" s="22">
        <f>NPV($B$7/12,F23:$F$46)+$F22</f>
        <v>58461.638483382238</v>
      </c>
      <c r="K21" s="22">
        <f t="shared" si="4"/>
        <v>-2433.2733208970531</v>
      </c>
      <c r="L21" s="22">
        <f t="shared" si="5"/>
        <v>63961.63848338223</v>
      </c>
      <c r="M21" s="22">
        <f t="shared" si="6"/>
        <v>5499.9999999999927</v>
      </c>
    </row>
    <row r="22" spans="2:13">
      <c r="B22" t="s">
        <v>67</v>
      </c>
      <c r="C22" t="s">
        <v>63</v>
      </c>
      <c r="D22">
        <v>6</v>
      </c>
      <c r="E22" s="11">
        <f t="shared" si="7"/>
        <v>43770</v>
      </c>
      <c r="F22" s="23">
        <f t="shared" si="0"/>
        <v>2000</v>
      </c>
      <c r="G22" s="22">
        <f t="shared" si="1"/>
        <v>2700</v>
      </c>
      <c r="H22" s="22">
        <f t="shared" si="2"/>
        <v>258.78250971550193</v>
      </c>
      <c r="I22" s="22">
        <f t="shared" si="3"/>
        <v>1741.2174902844981</v>
      </c>
      <c r="J22" s="22">
        <f>NPV($B$7/12,F24:$F$46)+$F23</f>
        <v>56720.420993097738</v>
      </c>
      <c r="K22" s="22">
        <f t="shared" si="4"/>
        <v>-2441.2174902844981</v>
      </c>
      <c r="L22" s="22">
        <f t="shared" si="5"/>
        <v>61520.42099309773</v>
      </c>
      <c r="M22" s="22">
        <f t="shared" si="6"/>
        <v>4799.9999999999927</v>
      </c>
    </row>
    <row r="23" spans="2:13">
      <c r="B23" t="s">
        <v>67</v>
      </c>
      <c r="C23" t="s">
        <v>63</v>
      </c>
      <c r="D23">
        <v>7</v>
      </c>
      <c r="E23" s="11">
        <f t="shared" si="7"/>
        <v>43800</v>
      </c>
      <c r="F23" s="23">
        <f t="shared" si="0"/>
        <v>2000</v>
      </c>
      <c r="G23" s="22">
        <f t="shared" si="1"/>
        <v>2700</v>
      </c>
      <c r="H23" s="22">
        <f t="shared" si="2"/>
        <v>250.80192955169798</v>
      </c>
      <c r="I23" s="22">
        <f t="shared" si="3"/>
        <v>1749.1980704483021</v>
      </c>
      <c r="J23" s="22">
        <f>NPV($B$7/12,F25:$F$46)+$F24</f>
        <v>54971.222922649453</v>
      </c>
      <c r="K23" s="22">
        <f t="shared" si="4"/>
        <v>-2449.1980704483021</v>
      </c>
      <c r="L23" s="22">
        <f t="shared" si="5"/>
        <v>59071.222922649431</v>
      </c>
      <c r="M23" s="22">
        <f t="shared" si="6"/>
        <v>4099.9999999999782</v>
      </c>
    </row>
    <row r="24" spans="2:13">
      <c r="B24" t="s">
        <v>67</v>
      </c>
      <c r="C24" t="s">
        <v>63</v>
      </c>
      <c r="D24">
        <v>8</v>
      </c>
      <c r="E24" s="11">
        <f t="shared" si="7"/>
        <v>43831</v>
      </c>
      <c r="F24" s="23">
        <f t="shared" si="0"/>
        <v>2000</v>
      </c>
      <c r="G24" s="22">
        <f t="shared" si="1"/>
        <v>2700</v>
      </c>
      <c r="H24" s="22">
        <f t="shared" si="2"/>
        <v>242.78477172881</v>
      </c>
      <c r="I24" s="22">
        <f t="shared" si="3"/>
        <v>1757.21522827119</v>
      </c>
      <c r="J24" s="22">
        <f>NPV($B$7/12,F26:$F$46)+$F25</f>
        <v>53214.007694378248</v>
      </c>
      <c r="K24" s="22">
        <f t="shared" si="4"/>
        <v>-2457.21522827119</v>
      </c>
      <c r="L24" s="22">
        <f t="shared" si="5"/>
        <v>56614.007694378241</v>
      </c>
      <c r="M24" s="22">
        <f t="shared" si="6"/>
        <v>3399.9999999999927</v>
      </c>
    </row>
    <row r="25" spans="2:13">
      <c r="B25" t="s">
        <v>67</v>
      </c>
      <c r="C25" t="s">
        <v>63</v>
      </c>
      <c r="D25">
        <v>9</v>
      </c>
      <c r="E25" s="11">
        <f t="shared" si="7"/>
        <v>43862</v>
      </c>
      <c r="F25" s="23">
        <f t="shared" si="0"/>
        <v>2000</v>
      </c>
      <c r="G25" s="22">
        <f t="shared" si="1"/>
        <v>2700</v>
      </c>
      <c r="H25" s="22">
        <f t="shared" si="2"/>
        <v>234.73086859923364</v>
      </c>
      <c r="I25" s="22">
        <f t="shared" si="3"/>
        <v>1765.2691314007664</v>
      </c>
      <c r="J25" s="22">
        <f>NPV($B$7/12,F27:$F$46)+$F26</f>
        <v>51448.738562977487</v>
      </c>
      <c r="K25" s="22">
        <f t="shared" si="4"/>
        <v>-2465.2691314007661</v>
      </c>
      <c r="L25" s="22">
        <f t="shared" si="5"/>
        <v>54148.738562977473</v>
      </c>
      <c r="M25" s="22">
        <f t="shared" si="6"/>
        <v>2699.9999999999854</v>
      </c>
    </row>
    <row r="26" spans="2:13">
      <c r="B26" t="s">
        <v>67</v>
      </c>
      <c r="C26" t="s">
        <v>63</v>
      </c>
      <c r="D26">
        <v>10</v>
      </c>
      <c r="E26" s="11">
        <f t="shared" si="7"/>
        <v>43891</v>
      </c>
      <c r="F26" s="23">
        <f t="shared" si="0"/>
        <v>2000</v>
      </c>
      <c r="G26" s="22">
        <f t="shared" si="1"/>
        <v>2700</v>
      </c>
      <c r="H26" s="22">
        <f t="shared" si="2"/>
        <v>226.64005174698016</v>
      </c>
      <c r="I26" s="22">
        <f t="shared" si="3"/>
        <v>1773.3599482530199</v>
      </c>
      <c r="J26" s="22">
        <f>NPV($B$7/12,F28:$F$46)+$F27</f>
        <v>49675.378614724475</v>
      </c>
      <c r="K26" s="22">
        <f t="shared" si="4"/>
        <v>-2473.3599482530199</v>
      </c>
      <c r="L26" s="22">
        <f t="shared" si="5"/>
        <v>51675.378614724454</v>
      </c>
      <c r="M26" s="22">
        <f t="shared" si="6"/>
        <v>1999.9999999999782</v>
      </c>
    </row>
    <row r="27" spans="2:13">
      <c r="B27" t="s">
        <v>67</v>
      </c>
      <c r="C27" t="s">
        <v>63</v>
      </c>
      <c r="D27">
        <v>11</v>
      </c>
      <c r="E27" s="11">
        <f t="shared" si="7"/>
        <v>43922</v>
      </c>
      <c r="F27" s="23">
        <f t="shared" si="0"/>
        <v>2000</v>
      </c>
      <c r="G27" s="22">
        <f t="shared" si="1"/>
        <v>2700</v>
      </c>
      <c r="H27" s="22">
        <f t="shared" si="2"/>
        <v>218.51215198415386</v>
      </c>
      <c r="I27" s="22">
        <f t="shared" si="3"/>
        <v>1781.4878480158461</v>
      </c>
      <c r="J27" s="22">
        <f>NPV($B$7/12,F29:$F$46)+$F28</f>
        <v>47893.890766708631</v>
      </c>
      <c r="K27" s="22">
        <f t="shared" si="4"/>
        <v>-2481.4878480158463</v>
      </c>
      <c r="L27" s="22">
        <f t="shared" si="5"/>
        <v>49193.89076670861</v>
      </c>
      <c r="M27" s="22">
        <f t="shared" si="6"/>
        <v>1299.9999999999782</v>
      </c>
    </row>
    <row r="28" spans="2:13">
      <c r="B28" t="s">
        <v>67</v>
      </c>
      <c r="C28" t="s">
        <v>63</v>
      </c>
      <c r="D28">
        <v>12</v>
      </c>
      <c r="E28" s="11">
        <f t="shared" si="7"/>
        <v>43952</v>
      </c>
      <c r="F28" s="23">
        <f t="shared" si="0"/>
        <v>2000</v>
      </c>
      <c r="G28" s="22">
        <f t="shared" si="1"/>
        <v>2700</v>
      </c>
      <c r="H28" s="22">
        <f t="shared" si="2"/>
        <v>210.34699934741457</v>
      </c>
      <c r="I28" s="22">
        <f t="shared" si="3"/>
        <v>1789.6530006525854</v>
      </c>
      <c r="J28" s="22">
        <f>NPV($B$7/12,F30:$F$46)+$F29</f>
        <v>46104.237766056045</v>
      </c>
      <c r="K28" s="22">
        <f t="shared" si="4"/>
        <v>-2489.6530006525854</v>
      </c>
      <c r="L28" s="22">
        <f t="shared" si="5"/>
        <v>46704.237766056023</v>
      </c>
      <c r="M28" s="22">
        <f t="shared" si="6"/>
        <v>599.99999999997817</v>
      </c>
    </row>
    <row r="29" spans="2:13">
      <c r="B29" t="s">
        <v>67</v>
      </c>
      <c r="C29" t="s">
        <v>63</v>
      </c>
      <c r="D29">
        <v>13</v>
      </c>
      <c r="E29" s="11">
        <f t="shared" si="7"/>
        <v>43983</v>
      </c>
      <c r="F29" s="23">
        <v>2500</v>
      </c>
      <c r="G29" s="22">
        <f t="shared" si="1"/>
        <v>2700</v>
      </c>
      <c r="H29" s="22">
        <f t="shared" si="2"/>
        <v>199.85275642775687</v>
      </c>
      <c r="I29" s="22">
        <f t="shared" si="3"/>
        <v>2300.147243572243</v>
      </c>
      <c r="J29" s="22">
        <f>NPV($B$7/12,F31:$F$46)+$F30</f>
        <v>43804.090522483799</v>
      </c>
      <c r="K29" s="22">
        <f t="shared" si="4"/>
        <v>-2500.147243572243</v>
      </c>
      <c r="L29" s="22">
        <f t="shared" si="5"/>
        <v>44204.090522483777</v>
      </c>
      <c r="M29" s="22">
        <f t="shared" si="6"/>
        <v>399.99999999997817</v>
      </c>
    </row>
    <row r="30" spans="2:13">
      <c r="B30" t="s">
        <v>67</v>
      </c>
      <c r="C30" t="s">
        <v>63</v>
      </c>
      <c r="D30">
        <v>14</v>
      </c>
      <c r="E30" s="11">
        <f t="shared" si="7"/>
        <v>44013</v>
      </c>
      <c r="F30" s="23">
        <f t="shared" ref="F30:F40" si="8">F29</f>
        <v>2500</v>
      </c>
      <c r="G30" s="22">
        <f t="shared" si="1"/>
        <v>2700</v>
      </c>
      <c r="H30" s="22">
        <f t="shared" si="2"/>
        <v>189.31041489471741</v>
      </c>
      <c r="I30" s="22">
        <f t="shared" si="3"/>
        <v>2310.6895851052827</v>
      </c>
      <c r="J30" s="22">
        <f>NPV($B$7/12,F32:$F$46)+$F31</f>
        <v>41493.400937378523</v>
      </c>
      <c r="K30" s="22">
        <f t="shared" si="4"/>
        <v>-2510.6895851052827</v>
      </c>
      <c r="L30" s="22">
        <f t="shared" si="5"/>
        <v>41693.400937378494</v>
      </c>
      <c r="M30" s="22">
        <f t="shared" si="6"/>
        <v>199.9999999999709</v>
      </c>
    </row>
    <row r="31" spans="2:13">
      <c r="B31" t="s">
        <v>67</v>
      </c>
      <c r="C31" t="s">
        <v>63</v>
      </c>
      <c r="D31">
        <v>15</v>
      </c>
      <c r="E31" s="11">
        <f t="shared" si="7"/>
        <v>44044</v>
      </c>
      <c r="F31" s="23">
        <f t="shared" si="8"/>
        <v>2500</v>
      </c>
      <c r="G31" s="22">
        <f t="shared" si="1"/>
        <v>2700</v>
      </c>
      <c r="H31" s="22">
        <f t="shared" si="2"/>
        <v>178.71975429631823</v>
      </c>
      <c r="I31" s="22">
        <f t="shared" si="3"/>
        <v>2321.2802457036819</v>
      </c>
      <c r="J31" s="22">
        <f>NPV($B$7/12,F33:$F$46)+$F32</f>
        <v>39172.120691674842</v>
      </c>
      <c r="K31" s="22">
        <f t="shared" si="4"/>
        <v>-2521.2802457036819</v>
      </c>
      <c r="L31" s="22">
        <f t="shared" si="5"/>
        <v>39172.120691674812</v>
      </c>
      <c r="M31" s="22">
        <f t="shared" si="6"/>
        <v>0</v>
      </c>
    </row>
    <row r="32" spans="2:13">
      <c r="B32" t="s">
        <v>67</v>
      </c>
      <c r="C32" t="s">
        <v>63</v>
      </c>
      <c r="D32">
        <v>16</v>
      </c>
      <c r="E32" s="11">
        <f t="shared" si="7"/>
        <v>44075</v>
      </c>
      <c r="F32" s="23">
        <f t="shared" si="8"/>
        <v>2500</v>
      </c>
      <c r="G32" s="22">
        <f t="shared" si="1"/>
        <v>2700</v>
      </c>
      <c r="H32" s="22">
        <f t="shared" si="2"/>
        <v>168.08055317017636</v>
      </c>
      <c r="I32" s="22">
        <f t="shared" si="3"/>
        <v>2331.9194468298238</v>
      </c>
      <c r="J32" s="22">
        <f>NPV($B$7/12,F34:$F$46)+$F33</f>
        <v>36840.201244845011</v>
      </c>
      <c r="K32" s="22">
        <f t="shared" si="4"/>
        <v>-2531.9194468298238</v>
      </c>
      <c r="L32" s="22">
        <f t="shared" si="5"/>
        <v>36640.20124484499</v>
      </c>
      <c r="M32" s="22">
        <f t="shared" si="6"/>
        <v>-200.00000000002183</v>
      </c>
    </row>
    <row r="33" spans="2:13">
      <c r="B33" t="s">
        <v>67</v>
      </c>
      <c r="C33" t="s">
        <v>63</v>
      </c>
      <c r="D33">
        <v>17</v>
      </c>
      <c r="E33" s="11">
        <f t="shared" si="7"/>
        <v>44105</v>
      </c>
      <c r="F33" s="23">
        <f t="shared" si="8"/>
        <v>2500</v>
      </c>
      <c r="G33" s="22">
        <f t="shared" si="1"/>
        <v>2700</v>
      </c>
      <c r="H33" s="22">
        <f t="shared" si="2"/>
        <v>157.39258903887298</v>
      </c>
      <c r="I33" s="22">
        <f t="shared" si="3"/>
        <v>2342.6074109611272</v>
      </c>
      <c r="J33" s="22">
        <f>NPV($B$7/12,F35:$F$46)+$F34</f>
        <v>34497.59383388389</v>
      </c>
      <c r="K33" s="22">
        <f t="shared" si="4"/>
        <v>-2542.6074109611272</v>
      </c>
      <c r="L33" s="22">
        <f t="shared" si="5"/>
        <v>34097.59383388386</v>
      </c>
      <c r="M33" s="22">
        <f t="shared" si="6"/>
        <v>-400.0000000000291</v>
      </c>
    </row>
    <row r="34" spans="2:13">
      <c r="B34" t="s">
        <v>67</v>
      </c>
      <c r="C34" t="s">
        <v>63</v>
      </c>
      <c r="D34">
        <v>18</v>
      </c>
      <c r="E34" s="11">
        <f t="shared" si="7"/>
        <v>44136</v>
      </c>
      <c r="F34" s="23">
        <f t="shared" si="8"/>
        <v>2500</v>
      </c>
      <c r="G34" s="22">
        <f t="shared" si="1"/>
        <v>2700</v>
      </c>
      <c r="H34" s="22">
        <f t="shared" si="2"/>
        <v>146.65563840530118</v>
      </c>
      <c r="I34" s="22">
        <f t="shared" si="3"/>
        <v>2353.344361594699</v>
      </c>
      <c r="J34" s="22">
        <f>NPV($B$7/12,F36:$F$46)+$F35</f>
        <v>32144.249472289193</v>
      </c>
      <c r="K34" s="22">
        <f t="shared" si="4"/>
        <v>-2553.344361594699</v>
      </c>
      <c r="L34" s="22">
        <f t="shared" si="5"/>
        <v>31544.249472289161</v>
      </c>
      <c r="M34" s="22">
        <f t="shared" si="6"/>
        <v>-600.00000000003274</v>
      </c>
    </row>
    <row r="35" spans="2:13">
      <c r="B35" t="s">
        <v>67</v>
      </c>
      <c r="C35" t="s">
        <v>63</v>
      </c>
      <c r="D35">
        <v>19</v>
      </c>
      <c r="E35" s="11">
        <f t="shared" si="7"/>
        <v>44166</v>
      </c>
      <c r="F35" s="23">
        <f t="shared" si="8"/>
        <v>2500</v>
      </c>
      <c r="G35" s="22">
        <f t="shared" si="1"/>
        <v>2700</v>
      </c>
      <c r="H35" s="22">
        <f t="shared" si="2"/>
        <v>135.86947674799214</v>
      </c>
      <c r="I35" s="22">
        <f t="shared" si="3"/>
        <v>2364.1305232520081</v>
      </c>
      <c r="J35" s="22">
        <f>NPV($B$7/12,F37:$F$46)+$F36</f>
        <v>29780.118949037191</v>
      </c>
      <c r="K35" s="22">
        <f t="shared" si="4"/>
        <v>-2564.1305232520081</v>
      </c>
      <c r="L35" s="22">
        <f t="shared" si="5"/>
        <v>28980.118949037154</v>
      </c>
      <c r="M35" s="22">
        <f t="shared" si="6"/>
        <v>-800.00000000003638</v>
      </c>
    </row>
    <row r="36" spans="2:13">
      <c r="B36" t="s">
        <v>67</v>
      </c>
      <c r="C36" t="s">
        <v>63</v>
      </c>
      <c r="D36">
        <v>20</v>
      </c>
      <c r="E36" s="11">
        <f t="shared" si="7"/>
        <v>44197</v>
      </c>
      <c r="F36" s="23">
        <f t="shared" si="8"/>
        <v>2500</v>
      </c>
      <c r="G36" s="22">
        <f t="shared" si="1"/>
        <v>2700</v>
      </c>
      <c r="H36" s="22">
        <f t="shared" si="2"/>
        <v>125.03387851642047</v>
      </c>
      <c r="I36" s="22">
        <f t="shared" si="3"/>
        <v>2374.9661214835796</v>
      </c>
      <c r="J36" s="22">
        <f>NPV($B$7/12,F38:$F$46)+$F37</f>
        <v>27405.152827553611</v>
      </c>
      <c r="K36" s="22">
        <f t="shared" si="4"/>
        <v>-2574.9661214835796</v>
      </c>
      <c r="L36" s="22">
        <f t="shared" si="5"/>
        <v>26405.152827553575</v>
      </c>
      <c r="M36" s="22">
        <f t="shared" si="6"/>
        <v>-1000.0000000000364</v>
      </c>
    </row>
    <row r="37" spans="2:13">
      <c r="B37" t="s">
        <v>67</v>
      </c>
      <c r="C37" t="s">
        <v>63</v>
      </c>
      <c r="D37">
        <v>21</v>
      </c>
      <c r="E37" s="11">
        <f t="shared" si="7"/>
        <v>44228</v>
      </c>
      <c r="F37" s="23">
        <f t="shared" si="8"/>
        <v>2500</v>
      </c>
      <c r="G37" s="22">
        <f t="shared" si="1"/>
        <v>2700</v>
      </c>
      <c r="H37" s="22">
        <f t="shared" si="2"/>
        <v>114.14861712628739</v>
      </c>
      <c r="I37" s="22">
        <f t="shared" si="3"/>
        <v>2385.8513828737127</v>
      </c>
      <c r="J37" s="22">
        <f>NPV($B$7/12,F39:$F$46)+$F38</f>
        <v>25019.301444679895</v>
      </c>
      <c r="K37" s="22">
        <f t="shared" si="4"/>
        <v>-2585.8513828737127</v>
      </c>
      <c r="L37" s="22">
        <f t="shared" si="5"/>
        <v>23819.301444679862</v>
      </c>
      <c r="M37" s="22">
        <f t="shared" si="6"/>
        <v>-1200.0000000000327</v>
      </c>
    </row>
    <row r="38" spans="2:13">
      <c r="B38" t="s">
        <v>67</v>
      </c>
      <c r="C38" t="s">
        <v>63</v>
      </c>
      <c r="D38">
        <v>22</v>
      </c>
      <c r="E38" s="11">
        <f t="shared" si="7"/>
        <v>44256</v>
      </c>
      <c r="F38" s="23">
        <f t="shared" si="8"/>
        <v>2500</v>
      </c>
      <c r="G38" s="22">
        <f t="shared" si="1"/>
        <v>2700</v>
      </c>
      <c r="H38" s="22">
        <f t="shared" si="2"/>
        <v>103.21346495478285</v>
      </c>
      <c r="I38" s="22">
        <f t="shared" si="3"/>
        <v>2396.7865350452171</v>
      </c>
      <c r="J38" s="22">
        <f>NPV($B$7/12,F40:$F$46)+$F39</f>
        <v>22622.514909634679</v>
      </c>
      <c r="K38" s="22">
        <f t="shared" si="4"/>
        <v>-2596.7865350452171</v>
      </c>
      <c r="L38" s="22">
        <f t="shared" si="5"/>
        <v>21222.514909634647</v>
      </c>
      <c r="M38" s="22">
        <f t="shared" si="6"/>
        <v>-1400.0000000000327</v>
      </c>
    </row>
    <row r="39" spans="2:13">
      <c r="B39" t="s">
        <v>67</v>
      </c>
      <c r="C39" t="s">
        <v>63</v>
      </c>
      <c r="D39">
        <v>23</v>
      </c>
      <c r="E39" s="11">
        <f t="shared" si="7"/>
        <v>44287</v>
      </c>
      <c r="F39" s="23">
        <f t="shared" si="8"/>
        <v>2500</v>
      </c>
      <c r="G39" s="22">
        <f t="shared" si="1"/>
        <v>2700</v>
      </c>
      <c r="H39" s="22">
        <f t="shared" si="2"/>
        <v>92.228193335825623</v>
      </c>
      <c r="I39" s="22">
        <f t="shared" si="3"/>
        <v>2407.7718066641742</v>
      </c>
      <c r="J39" s="22">
        <f>NPV($B$7/12,F41:$F$46)+$F40</f>
        <v>20214.743102970508</v>
      </c>
      <c r="K39" s="22">
        <f t="shared" si="4"/>
        <v>-2607.7718066641742</v>
      </c>
      <c r="L39" s="22">
        <f t="shared" si="5"/>
        <v>18614.743102970471</v>
      </c>
      <c r="M39" s="22">
        <f t="shared" si="6"/>
        <v>-1600.0000000000364</v>
      </c>
    </row>
    <row r="40" spans="2:13">
      <c r="B40" t="s">
        <v>67</v>
      </c>
      <c r="C40" t="s">
        <v>63</v>
      </c>
      <c r="D40">
        <v>24</v>
      </c>
      <c r="E40" s="11">
        <f t="shared" si="7"/>
        <v>44317</v>
      </c>
      <c r="F40" s="23">
        <f t="shared" si="8"/>
        <v>2500</v>
      </c>
      <c r="G40" s="22">
        <f t="shared" si="1"/>
        <v>2700</v>
      </c>
      <c r="H40" s="22">
        <f t="shared" si="2"/>
        <v>81.192572555281487</v>
      </c>
      <c r="I40" s="22">
        <f t="shared" si="3"/>
        <v>2418.8074274447185</v>
      </c>
      <c r="J40" s="22">
        <f>NPV($B$7/12,F42:$F$46)+$F41</f>
        <v>17795.93567552579</v>
      </c>
      <c r="K40" s="22">
        <f t="shared" si="4"/>
        <v>-2618.8074274447185</v>
      </c>
      <c r="L40" s="22">
        <f t="shared" si="5"/>
        <v>15995.935675525752</v>
      </c>
      <c r="M40" s="22">
        <f t="shared" si="6"/>
        <v>-1800.0000000000382</v>
      </c>
    </row>
    <row r="41" spans="2:13">
      <c r="B41" t="s">
        <v>67</v>
      </c>
      <c r="C41" t="s">
        <v>63</v>
      </c>
      <c r="D41">
        <v>25</v>
      </c>
      <c r="E41" s="11">
        <f t="shared" si="7"/>
        <v>44348</v>
      </c>
      <c r="F41" s="23">
        <v>3000</v>
      </c>
      <c r="G41" s="22">
        <f t="shared" si="1"/>
        <v>2700</v>
      </c>
      <c r="H41" s="22">
        <f t="shared" si="2"/>
        <v>67.814705179493203</v>
      </c>
      <c r="I41" s="22">
        <f t="shared" si="3"/>
        <v>2932.1852948205069</v>
      </c>
      <c r="J41" s="22">
        <f>NPV($B$7/12,F43:$F$46)+$F42</f>
        <v>14863.750380705284</v>
      </c>
      <c r="K41" s="22">
        <f t="shared" si="4"/>
        <v>-2632.1852948205069</v>
      </c>
      <c r="L41" s="22">
        <f t="shared" si="5"/>
        <v>13363.750380705245</v>
      </c>
      <c r="M41" s="22">
        <f t="shared" si="6"/>
        <v>-1500.0000000000382</v>
      </c>
    </row>
    <row r="42" spans="2:13">
      <c r="B42" t="s">
        <v>67</v>
      </c>
      <c r="C42" t="s">
        <v>63</v>
      </c>
      <c r="D42">
        <v>26</v>
      </c>
      <c r="E42" s="11">
        <f t="shared" si="7"/>
        <v>44378</v>
      </c>
      <c r="F42" s="23">
        <f>F41</f>
        <v>3000</v>
      </c>
      <c r="G42" s="22">
        <f t="shared" si="1"/>
        <v>2700</v>
      </c>
      <c r="H42" s="22">
        <f t="shared" si="2"/>
        <v>54.375522578232555</v>
      </c>
      <c r="I42" s="22">
        <f t="shared" si="3"/>
        <v>2945.6244774217676</v>
      </c>
      <c r="J42" s="22">
        <f>NPV($B$7/12,F44:$F$46)+$F43</f>
        <v>11918.125903283517</v>
      </c>
      <c r="K42" s="22">
        <f t="shared" si="4"/>
        <v>-2645.6244774217676</v>
      </c>
      <c r="L42" s="22">
        <f t="shared" si="5"/>
        <v>10718.125903283479</v>
      </c>
      <c r="M42" s="22">
        <f t="shared" si="6"/>
        <v>-1200.0000000000382</v>
      </c>
    </row>
    <row r="43" spans="2:13">
      <c r="B43" t="s">
        <v>67</v>
      </c>
      <c r="C43" t="s">
        <v>63</v>
      </c>
      <c r="D43">
        <v>27</v>
      </c>
      <c r="E43" s="11">
        <f t="shared" si="7"/>
        <v>44409</v>
      </c>
      <c r="F43" s="23">
        <f>F42</f>
        <v>3000</v>
      </c>
      <c r="G43" s="22">
        <f t="shared" si="1"/>
        <v>2700</v>
      </c>
      <c r="H43" s="22">
        <f t="shared" si="2"/>
        <v>40.874743723382785</v>
      </c>
      <c r="I43" s="22">
        <f t="shared" si="3"/>
        <v>2959.1252562766172</v>
      </c>
      <c r="J43" s="22">
        <f>NPV($B$7/12,F45:$F$46)+$F44</f>
        <v>8959.0006470069002</v>
      </c>
      <c r="K43" s="22">
        <f t="shared" si="4"/>
        <v>-2659.1252562766172</v>
      </c>
      <c r="L43" s="22">
        <f t="shared" si="5"/>
        <v>8059.000647006862</v>
      </c>
      <c r="M43" s="22">
        <f t="shared" si="6"/>
        <v>-900.0000000000382</v>
      </c>
    </row>
    <row r="44" spans="2:13">
      <c r="B44" t="s">
        <v>67</v>
      </c>
      <c r="C44" t="s">
        <v>63</v>
      </c>
      <c r="D44">
        <v>28</v>
      </c>
      <c r="E44" s="11">
        <f t="shared" si="7"/>
        <v>44440</v>
      </c>
      <c r="F44" s="23">
        <f>F43</f>
        <v>3000</v>
      </c>
      <c r="G44" s="22">
        <f t="shared" si="1"/>
        <v>2700</v>
      </c>
      <c r="H44" s="22">
        <f t="shared" si="2"/>
        <v>27.312086298781626</v>
      </c>
      <c r="I44" s="22">
        <f t="shared" si="3"/>
        <v>2972.6879137012183</v>
      </c>
      <c r="J44" s="22">
        <f>NPV($B$7/12,F46:$F$46)+$F45</f>
        <v>5986.3127333056818</v>
      </c>
      <c r="K44" s="22">
        <f t="shared" si="4"/>
        <v>-2672.6879137012183</v>
      </c>
      <c r="L44" s="22">
        <f t="shared" si="5"/>
        <v>5386.3127333056436</v>
      </c>
      <c r="M44" s="22">
        <f t="shared" si="6"/>
        <v>-600.0000000000382</v>
      </c>
    </row>
    <row r="45" spans="2:13">
      <c r="B45" t="s">
        <v>67</v>
      </c>
      <c r="C45" t="s">
        <v>63</v>
      </c>
      <c r="D45">
        <v>29</v>
      </c>
      <c r="E45" s="11">
        <f t="shared" si="7"/>
        <v>44470</v>
      </c>
      <c r="F45" s="23">
        <f>F44</f>
        <v>3000</v>
      </c>
      <c r="G45" s="22">
        <f t="shared" si="1"/>
        <v>2700</v>
      </c>
      <c r="H45" s="22">
        <f t="shared" si="2"/>
        <v>13.687266694317708</v>
      </c>
      <c r="I45" s="22">
        <f t="shared" si="3"/>
        <v>2986.3127333056823</v>
      </c>
      <c r="J45" s="22">
        <f>NPV($B$7/12,F$47:$F47)+$F46</f>
        <v>3000</v>
      </c>
      <c r="K45" s="22">
        <f t="shared" si="4"/>
        <v>-2686.3127333056823</v>
      </c>
      <c r="L45" s="22">
        <f t="shared" si="5"/>
        <v>2699.9999999999613</v>
      </c>
      <c r="M45" s="22">
        <f t="shared" si="6"/>
        <v>-300.00000000003865</v>
      </c>
    </row>
    <row r="46" spans="2:13">
      <c r="B46" t="s">
        <v>67</v>
      </c>
      <c r="C46" t="s">
        <v>63</v>
      </c>
      <c r="D46">
        <v>30</v>
      </c>
      <c r="E46" s="11">
        <f t="shared" si="7"/>
        <v>44501</v>
      </c>
      <c r="F46" s="23">
        <f>F45</f>
        <v>3000</v>
      </c>
      <c r="G46" s="22">
        <f t="shared" si="1"/>
        <v>2700</v>
      </c>
      <c r="H46" s="22">
        <f t="shared" si="2"/>
        <v>0</v>
      </c>
      <c r="I46" s="22">
        <f t="shared" si="3"/>
        <v>3000</v>
      </c>
      <c r="J46" s="22">
        <f>NPV($B$7/12,F$48:$F48)+$F47</f>
        <v>0</v>
      </c>
      <c r="K46" s="22">
        <f t="shared" si="4"/>
        <v>-2700</v>
      </c>
      <c r="L46" s="22">
        <f t="shared" si="5"/>
        <v>-3.865352482534945E-11</v>
      </c>
      <c r="M46" s="22">
        <f t="shared" si="6"/>
        <v>-3.865352482534945E-11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7E71-C0D9-49AF-BA17-FC55AEB857E7}">
  <sheetPr>
    <tabColor rgb="FFFF0000"/>
  </sheetPr>
  <dimension ref="A2:O137"/>
  <sheetViews>
    <sheetView topLeftCell="A13" workbookViewId="0">
      <selection activeCell="I25" sqref="I24:I25"/>
    </sheetView>
  </sheetViews>
  <sheetFormatPr defaultColWidth="9.140625" defaultRowHeight="9.9499999999999993"/>
  <cols>
    <col min="1" max="1" width="15.7109375" style="24" bestFit="1" customWidth="1"/>
    <col min="2" max="2" width="12.85546875" style="24" customWidth="1"/>
    <col min="3" max="3" width="19" style="24" bestFit="1" customWidth="1"/>
    <col min="4" max="5" width="14" style="24" bestFit="1" customWidth="1"/>
    <col min="6" max="6" width="14.140625" style="24" bestFit="1" customWidth="1"/>
    <col min="7" max="7" width="12.42578125" style="24" bestFit="1" customWidth="1"/>
    <col min="8" max="8" width="31.85546875" style="24" bestFit="1" customWidth="1"/>
    <col min="9" max="9" width="42.28515625" style="24" bestFit="1" customWidth="1"/>
    <col min="10" max="10" width="21.7109375" style="24" customWidth="1"/>
    <col min="11" max="11" width="32.42578125" style="24" hidden="1" customWidth="1"/>
    <col min="12" max="12" width="25.85546875" style="24" hidden="1" customWidth="1"/>
    <col min="13" max="13" width="25.42578125" style="24" hidden="1" customWidth="1"/>
    <col min="14" max="14" width="26.140625" style="24" hidden="1" customWidth="1"/>
    <col min="15" max="15" width="21" style="24" hidden="1" customWidth="1"/>
    <col min="16" max="16384" width="9.140625" style="24"/>
  </cols>
  <sheetData>
    <row r="2" spans="1:15" ht="10.5">
      <c r="A2" s="32" t="s">
        <v>68</v>
      </c>
    </row>
    <row r="4" spans="1:15" ht="10.5">
      <c r="A4" s="24" t="s">
        <v>69</v>
      </c>
      <c r="E4" s="32" t="s">
        <v>70</v>
      </c>
      <c r="F4" s="33" t="s">
        <v>71</v>
      </c>
      <c r="H4" s="25" t="s">
        <v>72</v>
      </c>
    </row>
    <row r="5" spans="1:15" ht="14.45">
      <c r="E5" s="34">
        <v>42583</v>
      </c>
      <c r="F5" s="22">
        <v>12000</v>
      </c>
      <c r="H5" s="26" t="s">
        <v>73</v>
      </c>
    </row>
    <row r="6" spans="1:15" ht="14.45">
      <c r="A6" s="24" t="s">
        <v>74</v>
      </c>
      <c r="B6" s="34">
        <v>42583</v>
      </c>
      <c r="E6" s="34">
        <v>42736</v>
      </c>
      <c r="F6" s="22">
        <v>33259</v>
      </c>
      <c r="H6" s="26" t="s">
        <v>75</v>
      </c>
    </row>
    <row r="7" spans="1:15" ht="14.45">
      <c r="A7" s="24" t="s">
        <v>76</v>
      </c>
      <c r="B7" s="34">
        <v>46234</v>
      </c>
      <c r="E7" s="34">
        <v>43101</v>
      </c>
      <c r="F7" s="22">
        <v>33990.699999999997</v>
      </c>
      <c r="H7" s="27">
        <f>(12000*120)/120</f>
        <v>12000</v>
      </c>
    </row>
    <row r="8" spans="1:15" ht="14.45">
      <c r="A8" s="24" t="s">
        <v>77</v>
      </c>
      <c r="B8" s="24">
        <v>120</v>
      </c>
      <c r="E8" s="34">
        <v>43466</v>
      </c>
      <c r="F8" s="22">
        <v>34738.49</v>
      </c>
      <c r="H8" s="28" t="s">
        <v>78</v>
      </c>
    </row>
    <row r="9" spans="1:15" ht="14.45">
      <c r="A9" s="24" t="s">
        <v>79</v>
      </c>
      <c r="B9" s="24">
        <v>12000</v>
      </c>
      <c r="E9" s="34">
        <v>43831</v>
      </c>
      <c r="F9" s="22">
        <v>35468</v>
      </c>
      <c r="H9" s="29" t="s">
        <v>80</v>
      </c>
    </row>
    <row r="10" spans="1:15" ht="14.45">
      <c r="A10" s="24" t="s">
        <v>81</v>
      </c>
      <c r="B10" s="35">
        <v>0.01</v>
      </c>
      <c r="E10" s="34">
        <v>44197</v>
      </c>
      <c r="F10" s="22">
        <v>35893.620000000003</v>
      </c>
      <c r="H10" s="30" t="s">
        <v>82</v>
      </c>
    </row>
    <row r="11" spans="1:15" ht="10.5">
      <c r="H11" s="30" t="s">
        <v>83</v>
      </c>
    </row>
    <row r="12" spans="1:15" ht="10.5">
      <c r="H12" s="31" cm="1">
        <f t="array" ref="H12">SUM(G23:G137/115)</f>
        <v>35255.189739130459</v>
      </c>
    </row>
    <row r="13" spans="1:15" ht="10.5">
      <c r="H13" s="32" t="s">
        <v>84</v>
      </c>
    </row>
    <row r="15" spans="1:15">
      <c r="A15" s="36" t="s">
        <v>85</v>
      </c>
      <c r="B15" s="36" t="s">
        <v>86</v>
      </c>
      <c r="C15" s="36" t="s">
        <v>87</v>
      </c>
      <c r="D15" s="36" t="s">
        <v>25</v>
      </c>
      <c r="E15" s="36" t="s">
        <v>26</v>
      </c>
      <c r="F15" s="36" t="s">
        <v>27</v>
      </c>
      <c r="G15" s="37" t="s">
        <v>28</v>
      </c>
      <c r="H15" s="36" t="s">
        <v>88</v>
      </c>
      <c r="I15" s="38" t="s">
        <v>89</v>
      </c>
      <c r="J15" s="39" t="s">
        <v>90</v>
      </c>
      <c r="K15" s="36" t="s">
        <v>91</v>
      </c>
      <c r="L15" s="36" t="s">
        <v>92</v>
      </c>
      <c r="M15" s="36" t="s">
        <v>93</v>
      </c>
      <c r="N15" s="36" t="s">
        <v>94</v>
      </c>
      <c r="O15" s="36" t="s">
        <v>95</v>
      </c>
    </row>
    <row r="16" spans="1:15">
      <c r="A16" s="24">
        <v>29553</v>
      </c>
      <c r="B16" s="24" t="s">
        <v>96</v>
      </c>
      <c r="C16" s="24" t="s">
        <v>97</v>
      </c>
      <c r="D16" s="24" t="s">
        <v>62</v>
      </c>
      <c r="E16" s="24">
        <v>0</v>
      </c>
      <c r="F16" s="34">
        <v>42583</v>
      </c>
      <c r="G16" s="40">
        <v>0</v>
      </c>
      <c r="H16" s="40">
        <v>0</v>
      </c>
      <c r="I16" s="40">
        <f>G16-H16</f>
        <v>0</v>
      </c>
      <c r="J16" s="40">
        <f>SUM($I$16:I16)</f>
        <v>0</v>
      </c>
      <c r="K16" s="40">
        <v>1370940.07</v>
      </c>
      <c r="L16" s="40">
        <v>1370940.07</v>
      </c>
      <c r="M16" s="40">
        <v>0</v>
      </c>
      <c r="N16" s="40">
        <v>0</v>
      </c>
      <c r="O16" s="40">
        <v>0</v>
      </c>
    </row>
    <row r="17" spans="1:15">
      <c r="A17" s="24">
        <v>29552</v>
      </c>
      <c r="B17" s="24" t="s">
        <v>98</v>
      </c>
      <c r="C17" s="24" t="s">
        <v>97</v>
      </c>
      <c r="D17" s="24" t="s">
        <v>63</v>
      </c>
      <c r="E17" s="24">
        <v>1</v>
      </c>
      <c r="F17" s="34">
        <v>42583</v>
      </c>
      <c r="G17" s="40">
        <f>$F$5</f>
        <v>12000</v>
      </c>
      <c r="H17" s="41">
        <f>$H$7</f>
        <v>12000</v>
      </c>
      <c r="I17" s="40">
        <f t="shared" ref="I17:I22" si="0">G17-H17</f>
        <v>0</v>
      </c>
      <c r="J17" s="40">
        <f>SUM($I$16:I17)</f>
        <v>0</v>
      </c>
      <c r="K17" s="40">
        <v>1360072.52</v>
      </c>
      <c r="L17" s="40">
        <v>1360072.52</v>
      </c>
      <c r="M17" s="40">
        <v>1132.45</v>
      </c>
      <c r="N17" s="40">
        <v>11424.5</v>
      </c>
      <c r="O17" s="40">
        <v>12000</v>
      </c>
    </row>
    <row r="18" spans="1:15">
      <c r="A18" s="24">
        <v>29554</v>
      </c>
      <c r="B18" s="24" t="s">
        <v>99</v>
      </c>
      <c r="C18" s="24" t="s">
        <v>97</v>
      </c>
      <c r="D18" s="24" t="s">
        <v>63</v>
      </c>
      <c r="E18" s="24">
        <v>2</v>
      </c>
      <c r="F18" s="34">
        <v>42614</v>
      </c>
      <c r="G18" s="40">
        <f t="shared" ref="G18:G21" si="1">$F$5</f>
        <v>12000</v>
      </c>
      <c r="H18" s="41">
        <f>$H$7</f>
        <v>12000</v>
      </c>
      <c r="I18" s="40">
        <f t="shared" si="0"/>
        <v>0</v>
      </c>
      <c r="J18" s="40">
        <f>SUM($I$16:I18)</f>
        <v>0</v>
      </c>
      <c r="K18" s="40">
        <v>1349195.91</v>
      </c>
      <c r="L18" s="40">
        <v>1349195.91</v>
      </c>
      <c r="M18" s="40">
        <v>1123.3900000000001</v>
      </c>
      <c r="N18" s="40">
        <v>11424.5</v>
      </c>
      <c r="O18" s="40">
        <v>12000</v>
      </c>
    </row>
    <row r="19" spans="1:15">
      <c r="A19" s="24">
        <v>29556</v>
      </c>
      <c r="B19" s="24" t="s">
        <v>100</v>
      </c>
      <c r="C19" s="24" t="s">
        <v>97</v>
      </c>
      <c r="D19" s="24" t="s">
        <v>63</v>
      </c>
      <c r="E19" s="24">
        <v>3</v>
      </c>
      <c r="F19" s="34">
        <v>42644</v>
      </c>
      <c r="G19" s="40">
        <f t="shared" si="1"/>
        <v>12000</v>
      </c>
      <c r="H19" s="41">
        <f>$H$7</f>
        <v>12000</v>
      </c>
      <c r="I19" s="40">
        <f t="shared" si="0"/>
        <v>0</v>
      </c>
      <c r="J19" s="40">
        <f>SUM($I$16:I19)</f>
        <v>0</v>
      </c>
      <c r="K19" s="40">
        <v>1338310.24</v>
      </c>
      <c r="L19" s="40">
        <v>1338310.24</v>
      </c>
      <c r="M19" s="40">
        <v>1114.33</v>
      </c>
      <c r="N19" s="40">
        <v>11424.5</v>
      </c>
      <c r="O19" s="40">
        <v>12000</v>
      </c>
    </row>
    <row r="20" spans="1:15">
      <c r="A20" s="24">
        <v>29550</v>
      </c>
      <c r="B20" s="24" t="s">
        <v>101</v>
      </c>
      <c r="C20" s="24" t="s">
        <v>97</v>
      </c>
      <c r="D20" s="24" t="s">
        <v>63</v>
      </c>
      <c r="E20" s="24">
        <v>4</v>
      </c>
      <c r="F20" s="34">
        <v>42675</v>
      </c>
      <c r="G20" s="40">
        <f t="shared" si="1"/>
        <v>12000</v>
      </c>
      <c r="H20" s="41">
        <f>$H$7</f>
        <v>12000</v>
      </c>
      <c r="I20" s="40">
        <f t="shared" si="0"/>
        <v>0</v>
      </c>
      <c r="J20" s="40">
        <f>SUM($I$16:I20)</f>
        <v>0</v>
      </c>
      <c r="K20" s="40">
        <v>1327415.5</v>
      </c>
      <c r="L20" s="40">
        <v>1327415.5</v>
      </c>
      <c r="M20" s="40">
        <v>1105.26</v>
      </c>
      <c r="N20" s="40">
        <v>11424.5</v>
      </c>
      <c r="O20" s="40">
        <v>12000</v>
      </c>
    </row>
    <row r="21" spans="1:15">
      <c r="A21" s="24">
        <v>29551</v>
      </c>
      <c r="B21" s="24" t="s">
        <v>102</v>
      </c>
      <c r="C21" s="24" t="s">
        <v>97</v>
      </c>
      <c r="D21" s="24" t="s">
        <v>63</v>
      </c>
      <c r="E21" s="24">
        <v>5</v>
      </c>
      <c r="F21" s="34">
        <v>42705</v>
      </c>
      <c r="G21" s="40">
        <f t="shared" si="1"/>
        <v>12000</v>
      </c>
      <c r="H21" s="41">
        <f>$H$7</f>
        <v>12000</v>
      </c>
      <c r="I21" s="40">
        <f>G21-H21</f>
        <v>0</v>
      </c>
      <c r="J21" s="40">
        <f>SUM($I$16:I21)</f>
        <v>0</v>
      </c>
      <c r="K21" s="40">
        <v>1316511.68</v>
      </c>
      <c r="L21" s="40">
        <v>1316511.68</v>
      </c>
      <c r="M21" s="40">
        <v>1096.18</v>
      </c>
      <c r="N21" s="40">
        <v>11424.5</v>
      </c>
      <c r="O21" s="40">
        <v>12000</v>
      </c>
    </row>
    <row r="22" spans="1:15">
      <c r="A22" s="24">
        <v>29616</v>
      </c>
      <c r="B22" s="24" t="s">
        <v>103</v>
      </c>
      <c r="C22" s="24" t="s">
        <v>97</v>
      </c>
      <c r="D22" s="24" t="s">
        <v>104</v>
      </c>
      <c r="E22" s="24">
        <v>6.1</v>
      </c>
      <c r="F22" s="34">
        <v>42736</v>
      </c>
      <c r="G22" s="40">
        <v>0</v>
      </c>
      <c r="H22" s="40">
        <v>0</v>
      </c>
      <c r="I22" s="40">
        <f t="shared" si="0"/>
        <v>0</v>
      </c>
      <c r="J22" s="40">
        <f>SUM($I$16:I22)</f>
        <v>0</v>
      </c>
      <c r="K22" s="40">
        <v>3865429.36</v>
      </c>
      <c r="L22" s="40">
        <v>3865429.36</v>
      </c>
      <c r="M22" s="40">
        <v>0</v>
      </c>
      <c r="N22" s="40">
        <v>0</v>
      </c>
      <c r="O22" s="40">
        <v>0</v>
      </c>
    </row>
    <row r="23" spans="1:15">
      <c r="A23" s="24">
        <v>29555</v>
      </c>
      <c r="B23" s="24" t="s">
        <v>105</v>
      </c>
      <c r="C23" s="24" t="s">
        <v>97</v>
      </c>
      <c r="D23" s="24" t="s">
        <v>63</v>
      </c>
      <c r="E23" s="24">
        <v>6.2</v>
      </c>
      <c r="F23" s="34">
        <v>42736</v>
      </c>
      <c r="G23" s="40">
        <f>$F$6</f>
        <v>33259</v>
      </c>
      <c r="H23" s="42">
        <f t="shared" ref="H23:H54" si="2">$H$12</f>
        <v>35255.189739130459</v>
      </c>
      <c r="I23" s="40">
        <f>G23-H23</f>
        <v>-1996.1897391304592</v>
      </c>
      <c r="J23" s="40">
        <f>SUM($I$16:I23)</f>
        <v>-1996.1897391304592</v>
      </c>
      <c r="K23" s="40">
        <v>3833367.65</v>
      </c>
      <c r="L23" s="40">
        <v>3835363.84</v>
      </c>
      <c r="M23" s="40">
        <v>3193.48</v>
      </c>
      <c r="N23" s="40">
        <v>33589</v>
      </c>
      <c r="O23" s="40">
        <v>35255.19</v>
      </c>
    </row>
    <row r="24" spans="1:15">
      <c r="A24" s="24">
        <v>29557</v>
      </c>
      <c r="B24" s="24" t="s">
        <v>106</v>
      </c>
      <c r="C24" s="24" t="s">
        <v>97</v>
      </c>
      <c r="D24" s="24" t="s">
        <v>63</v>
      </c>
      <c r="E24" s="24">
        <v>7</v>
      </c>
      <c r="F24" s="34">
        <v>42767</v>
      </c>
      <c r="G24" s="40">
        <f t="shared" ref="G24:G34" si="3">$F$6</f>
        <v>33259</v>
      </c>
      <c r="H24" s="42">
        <f t="shared" si="2"/>
        <v>35255.189739130459</v>
      </c>
      <c r="I24" s="40">
        <f t="shared" ref="I24:I87" si="4">G24-H24</f>
        <v>-1996.1897391304592</v>
      </c>
      <c r="J24" s="40">
        <f>SUM($I$16:I24)</f>
        <v>-3992.3794782609184</v>
      </c>
      <c r="K24" s="40">
        <v>3801280.88</v>
      </c>
      <c r="L24" s="40">
        <v>3805273.26</v>
      </c>
      <c r="M24" s="40">
        <v>3168.42</v>
      </c>
      <c r="N24" s="40">
        <v>33589</v>
      </c>
      <c r="O24" s="40">
        <v>35255.19</v>
      </c>
    </row>
    <row r="25" spans="1:15">
      <c r="A25" s="24">
        <v>29560</v>
      </c>
      <c r="B25" s="24" t="s">
        <v>107</v>
      </c>
      <c r="C25" s="24" t="s">
        <v>97</v>
      </c>
      <c r="D25" s="24" t="s">
        <v>63</v>
      </c>
      <c r="E25" s="24">
        <v>8</v>
      </c>
      <c r="F25" s="34">
        <v>42795</v>
      </c>
      <c r="G25" s="40">
        <f t="shared" si="3"/>
        <v>33259</v>
      </c>
      <c r="H25" s="42">
        <f t="shared" si="2"/>
        <v>35255.189739130459</v>
      </c>
      <c r="I25" s="40">
        <f t="shared" si="4"/>
        <v>-1996.1897391304592</v>
      </c>
      <c r="J25" s="40">
        <f>SUM($I$16:I25)</f>
        <v>-5988.5692173913776</v>
      </c>
      <c r="K25" s="40">
        <v>3769169.04</v>
      </c>
      <c r="L25" s="40">
        <v>3775157.61</v>
      </c>
      <c r="M25" s="40">
        <v>3143.35</v>
      </c>
      <c r="N25" s="40">
        <v>33589</v>
      </c>
      <c r="O25" s="40">
        <v>35255.19</v>
      </c>
    </row>
    <row r="26" spans="1:15">
      <c r="A26" s="24">
        <v>29561</v>
      </c>
      <c r="B26" s="24" t="s">
        <v>108</v>
      </c>
      <c r="C26" s="24" t="s">
        <v>97</v>
      </c>
      <c r="D26" s="24" t="s">
        <v>63</v>
      </c>
      <c r="E26" s="24">
        <v>9</v>
      </c>
      <c r="F26" s="34">
        <v>42826</v>
      </c>
      <c r="G26" s="40">
        <f t="shared" si="3"/>
        <v>33259</v>
      </c>
      <c r="H26" s="42">
        <f t="shared" si="2"/>
        <v>35255.189739130459</v>
      </c>
      <c r="I26" s="40">
        <f t="shared" si="4"/>
        <v>-1996.1897391304592</v>
      </c>
      <c r="J26" s="40">
        <f>SUM($I$16:I26)</f>
        <v>-7984.7589565218368</v>
      </c>
      <c r="K26" s="40">
        <v>3737032.1</v>
      </c>
      <c r="L26" s="40">
        <v>3745016.86</v>
      </c>
      <c r="M26" s="40">
        <v>3118.25</v>
      </c>
      <c r="N26" s="40">
        <v>33589</v>
      </c>
      <c r="O26" s="40">
        <v>35255.19</v>
      </c>
    </row>
    <row r="27" spans="1:15">
      <c r="A27" s="24">
        <v>29562</v>
      </c>
      <c r="B27" s="24" t="s">
        <v>109</v>
      </c>
      <c r="C27" s="24" t="s">
        <v>97</v>
      </c>
      <c r="D27" s="24" t="s">
        <v>63</v>
      </c>
      <c r="E27" s="24">
        <v>10</v>
      </c>
      <c r="F27" s="34">
        <v>42856</v>
      </c>
      <c r="G27" s="40">
        <f t="shared" si="3"/>
        <v>33259</v>
      </c>
      <c r="H27" s="42">
        <f t="shared" si="2"/>
        <v>35255.189739130459</v>
      </c>
      <c r="I27" s="40">
        <f t="shared" si="4"/>
        <v>-1996.1897391304592</v>
      </c>
      <c r="J27" s="40">
        <f>SUM($I$16:I27)</f>
        <v>-9980.948695652296</v>
      </c>
      <c r="K27" s="40">
        <v>3704870.04</v>
      </c>
      <c r="L27" s="40">
        <v>3714850.99</v>
      </c>
      <c r="M27" s="40">
        <v>3093.13</v>
      </c>
      <c r="N27" s="40">
        <v>33589</v>
      </c>
      <c r="O27" s="40">
        <v>35255.19</v>
      </c>
    </row>
    <row r="28" spans="1:15">
      <c r="A28" s="24">
        <v>29563</v>
      </c>
      <c r="B28" s="24" t="s">
        <v>110</v>
      </c>
      <c r="C28" s="24" t="s">
        <v>97</v>
      </c>
      <c r="D28" s="24" t="s">
        <v>63</v>
      </c>
      <c r="E28" s="24">
        <v>11</v>
      </c>
      <c r="F28" s="34">
        <v>42887</v>
      </c>
      <c r="G28" s="40">
        <f t="shared" si="3"/>
        <v>33259</v>
      </c>
      <c r="H28" s="42">
        <f t="shared" si="2"/>
        <v>35255.189739130459</v>
      </c>
      <c r="I28" s="40">
        <f t="shared" si="4"/>
        <v>-1996.1897391304592</v>
      </c>
      <c r="J28" s="40">
        <f>SUM($I$16:I28)</f>
        <v>-11977.138434782755</v>
      </c>
      <c r="K28" s="40">
        <v>3672682.84</v>
      </c>
      <c r="L28" s="40">
        <v>3684659.98</v>
      </c>
      <c r="M28" s="40">
        <v>3067.99</v>
      </c>
      <c r="N28" s="40">
        <v>33589</v>
      </c>
      <c r="O28" s="40">
        <v>35255.19</v>
      </c>
    </row>
    <row r="29" spans="1:15">
      <c r="A29" s="24">
        <v>29564</v>
      </c>
      <c r="B29" s="24" t="s">
        <v>111</v>
      </c>
      <c r="C29" s="24" t="s">
        <v>97</v>
      </c>
      <c r="D29" s="24" t="s">
        <v>63</v>
      </c>
      <c r="E29" s="24">
        <v>12</v>
      </c>
      <c r="F29" s="34">
        <v>42917</v>
      </c>
      <c r="G29" s="40">
        <f t="shared" si="3"/>
        <v>33259</v>
      </c>
      <c r="H29" s="42">
        <f t="shared" si="2"/>
        <v>35255.189739130459</v>
      </c>
      <c r="I29" s="40">
        <f t="shared" si="4"/>
        <v>-1996.1897391304592</v>
      </c>
      <c r="J29" s="40">
        <f>SUM($I$16:I29)</f>
        <v>-13973.328173913214</v>
      </c>
      <c r="K29" s="40">
        <v>3640470.48</v>
      </c>
      <c r="L29" s="40">
        <v>3654443.81</v>
      </c>
      <c r="M29" s="40">
        <v>3042.83</v>
      </c>
      <c r="N29" s="40">
        <v>33589</v>
      </c>
      <c r="O29" s="40">
        <v>35255.19</v>
      </c>
    </row>
    <row r="30" spans="1:15">
      <c r="A30" s="24">
        <v>29565</v>
      </c>
      <c r="B30" s="24" t="s">
        <v>112</v>
      </c>
      <c r="C30" s="24" t="s">
        <v>97</v>
      </c>
      <c r="D30" s="24" t="s">
        <v>63</v>
      </c>
      <c r="E30" s="24">
        <v>13</v>
      </c>
      <c r="F30" s="34">
        <v>42948</v>
      </c>
      <c r="G30" s="40">
        <f t="shared" si="3"/>
        <v>33259</v>
      </c>
      <c r="H30" s="42">
        <f t="shared" si="2"/>
        <v>35255.189739130459</v>
      </c>
      <c r="I30" s="40">
        <f t="shared" si="4"/>
        <v>-1996.1897391304592</v>
      </c>
      <c r="J30" s="40">
        <f>SUM($I$16:I30)</f>
        <v>-15969.517913043674</v>
      </c>
      <c r="K30" s="40">
        <v>3608232.94</v>
      </c>
      <c r="L30" s="40">
        <v>3624202.46</v>
      </c>
      <c r="M30" s="40">
        <v>3017.65</v>
      </c>
      <c r="N30" s="40">
        <v>33589</v>
      </c>
      <c r="O30" s="40">
        <v>35255.19</v>
      </c>
    </row>
    <row r="31" spans="1:15">
      <c r="A31" s="24">
        <v>29566</v>
      </c>
      <c r="B31" s="24" t="s">
        <v>113</v>
      </c>
      <c r="C31" s="24" t="s">
        <v>97</v>
      </c>
      <c r="D31" s="24" t="s">
        <v>63</v>
      </c>
      <c r="E31" s="24">
        <v>14</v>
      </c>
      <c r="F31" s="34">
        <v>42979</v>
      </c>
      <c r="G31" s="40">
        <f t="shared" si="3"/>
        <v>33259</v>
      </c>
      <c r="H31" s="42">
        <f t="shared" si="2"/>
        <v>35255.189739130459</v>
      </c>
      <c r="I31" s="40">
        <f t="shared" si="4"/>
        <v>-1996.1897391304592</v>
      </c>
      <c r="J31" s="40">
        <f>SUM($I$16:I31)</f>
        <v>-17965.707652174133</v>
      </c>
      <c r="K31" s="40">
        <v>3575970.2</v>
      </c>
      <c r="L31" s="40">
        <v>3593935.91</v>
      </c>
      <c r="M31" s="40">
        <v>2992.45</v>
      </c>
      <c r="N31" s="40">
        <v>33589</v>
      </c>
      <c r="O31" s="40">
        <v>35255.19</v>
      </c>
    </row>
    <row r="32" spans="1:15">
      <c r="A32" s="24">
        <v>29567</v>
      </c>
      <c r="B32" s="24" t="s">
        <v>114</v>
      </c>
      <c r="C32" s="24" t="s">
        <v>97</v>
      </c>
      <c r="D32" s="24" t="s">
        <v>63</v>
      </c>
      <c r="E32" s="24">
        <v>15</v>
      </c>
      <c r="F32" s="34">
        <v>43009</v>
      </c>
      <c r="G32" s="40">
        <f t="shared" si="3"/>
        <v>33259</v>
      </c>
      <c r="H32" s="42">
        <f t="shared" si="2"/>
        <v>35255.189739130459</v>
      </c>
      <c r="I32" s="40">
        <f t="shared" si="4"/>
        <v>-1996.1897391304592</v>
      </c>
      <c r="J32" s="40">
        <f>SUM($I$16:I32)</f>
        <v>-19961.897391304592</v>
      </c>
      <c r="K32" s="40">
        <v>3543682.24</v>
      </c>
      <c r="L32" s="40">
        <v>3563644.14</v>
      </c>
      <c r="M32" s="40">
        <v>2967.23</v>
      </c>
      <c r="N32" s="40">
        <v>33589</v>
      </c>
      <c r="O32" s="40">
        <v>35255.19</v>
      </c>
    </row>
    <row r="33" spans="1:15">
      <c r="A33" s="24">
        <v>29558</v>
      </c>
      <c r="B33" s="24" t="s">
        <v>115</v>
      </c>
      <c r="C33" s="24" t="s">
        <v>97</v>
      </c>
      <c r="D33" s="24" t="s">
        <v>63</v>
      </c>
      <c r="E33" s="24">
        <v>16</v>
      </c>
      <c r="F33" s="34">
        <v>43040</v>
      </c>
      <c r="G33" s="40">
        <f t="shared" si="3"/>
        <v>33259</v>
      </c>
      <c r="H33" s="42">
        <f t="shared" si="2"/>
        <v>35255.189739130459</v>
      </c>
      <c r="I33" s="40">
        <f t="shared" si="4"/>
        <v>-1996.1897391304592</v>
      </c>
      <c r="J33" s="40">
        <f>SUM($I$16:I33)</f>
        <v>-21958.087130435051</v>
      </c>
      <c r="K33" s="40">
        <v>3511369.04</v>
      </c>
      <c r="L33" s="40">
        <v>3533327.13</v>
      </c>
      <c r="M33" s="40">
        <v>2941.99</v>
      </c>
      <c r="N33" s="40">
        <v>33589</v>
      </c>
      <c r="O33" s="40">
        <v>35255.19</v>
      </c>
    </row>
    <row r="34" spans="1:15">
      <c r="A34" s="24">
        <v>29559</v>
      </c>
      <c r="B34" s="24" t="s">
        <v>116</v>
      </c>
      <c r="C34" s="24" t="s">
        <v>97</v>
      </c>
      <c r="D34" s="24" t="s">
        <v>63</v>
      </c>
      <c r="E34" s="24">
        <v>17</v>
      </c>
      <c r="F34" s="34">
        <v>43070</v>
      </c>
      <c r="G34" s="40">
        <f t="shared" si="3"/>
        <v>33259</v>
      </c>
      <c r="H34" s="42">
        <f t="shared" si="2"/>
        <v>35255.189739130459</v>
      </c>
      <c r="I34" s="40">
        <f t="shared" si="4"/>
        <v>-1996.1897391304592</v>
      </c>
      <c r="J34" s="40">
        <f>SUM($I$16:I34)</f>
        <v>-23954.27686956551</v>
      </c>
      <c r="K34" s="40">
        <v>3479030.57</v>
      </c>
      <c r="L34" s="40">
        <v>3502984.85</v>
      </c>
      <c r="M34" s="40">
        <v>2916.72</v>
      </c>
      <c r="N34" s="40">
        <v>33589</v>
      </c>
      <c r="O34" s="40">
        <v>35255.19</v>
      </c>
    </row>
    <row r="35" spans="1:15">
      <c r="A35" s="24">
        <v>29568</v>
      </c>
      <c r="B35" s="24" t="s">
        <v>117</v>
      </c>
      <c r="C35" s="24" t="s">
        <v>97</v>
      </c>
      <c r="D35" s="24" t="s">
        <v>63</v>
      </c>
      <c r="E35" s="24">
        <v>18</v>
      </c>
      <c r="F35" s="34">
        <v>43101</v>
      </c>
      <c r="G35" s="40">
        <f>$F$7</f>
        <v>33990.699999999997</v>
      </c>
      <c r="H35" s="42">
        <f t="shared" si="2"/>
        <v>35255.189739130459</v>
      </c>
      <c r="I35" s="40">
        <f t="shared" si="4"/>
        <v>-1264.4897391304621</v>
      </c>
      <c r="J35" s="40">
        <f>SUM($I$16:I35)</f>
        <v>-25218.766608695973</v>
      </c>
      <c r="K35" s="40">
        <v>3446666.21</v>
      </c>
      <c r="L35" s="40">
        <v>3471884.98</v>
      </c>
      <c r="M35" s="40">
        <v>2890.83</v>
      </c>
      <c r="N35" s="40">
        <v>33589</v>
      </c>
      <c r="O35" s="40">
        <v>35255.19</v>
      </c>
    </row>
    <row r="36" spans="1:15">
      <c r="A36" s="24">
        <v>29569</v>
      </c>
      <c r="B36" s="24" t="s">
        <v>118</v>
      </c>
      <c r="C36" s="24" t="s">
        <v>97</v>
      </c>
      <c r="D36" s="24" t="s">
        <v>63</v>
      </c>
      <c r="E36" s="24">
        <v>19</v>
      </c>
      <c r="F36" s="34">
        <v>43132</v>
      </c>
      <c r="G36" s="40">
        <f t="shared" ref="G36:G46" si="5">$F$7</f>
        <v>33990.699999999997</v>
      </c>
      <c r="H36" s="42">
        <f t="shared" si="2"/>
        <v>35255.189739130459</v>
      </c>
      <c r="I36" s="40">
        <f t="shared" si="4"/>
        <v>-1264.4897391304621</v>
      </c>
      <c r="J36" s="40">
        <f>SUM($I$16:I36)</f>
        <v>-26483.256347826435</v>
      </c>
      <c r="K36" s="40">
        <v>3414275.93</v>
      </c>
      <c r="L36" s="40">
        <v>3440759.19</v>
      </c>
      <c r="M36" s="40">
        <v>2864.91</v>
      </c>
      <c r="N36" s="40">
        <v>33589</v>
      </c>
      <c r="O36" s="40">
        <v>35255.19</v>
      </c>
    </row>
    <row r="37" spans="1:15">
      <c r="A37" s="24">
        <v>29572</v>
      </c>
      <c r="B37" s="24" t="s">
        <v>119</v>
      </c>
      <c r="C37" s="24" t="s">
        <v>97</v>
      </c>
      <c r="D37" s="24" t="s">
        <v>63</v>
      </c>
      <c r="E37" s="24">
        <v>20</v>
      </c>
      <c r="F37" s="34">
        <v>43160</v>
      </c>
      <c r="G37" s="40">
        <f t="shared" si="5"/>
        <v>33990.699999999997</v>
      </c>
      <c r="H37" s="42">
        <f t="shared" si="2"/>
        <v>35255.189739130459</v>
      </c>
      <c r="I37" s="40">
        <f t="shared" si="4"/>
        <v>-1264.4897391304621</v>
      </c>
      <c r="J37" s="40">
        <f>SUM($I$16:I37)</f>
        <v>-27747.746086956897</v>
      </c>
      <c r="K37" s="40">
        <v>3381859.71</v>
      </c>
      <c r="L37" s="40">
        <v>3409607.46</v>
      </c>
      <c r="M37" s="40">
        <v>2838.97</v>
      </c>
      <c r="N37" s="40">
        <v>33589</v>
      </c>
      <c r="O37" s="40">
        <v>35255.19</v>
      </c>
    </row>
    <row r="38" spans="1:15">
      <c r="A38" s="24">
        <v>29573</v>
      </c>
      <c r="B38" s="24" t="s">
        <v>120</v>
      </c>
      <c r="C38" s="24" t="s">
        <v>97</v>
      </c>
      <c r="D38" s="24" t="s">
        <v>63</v>
      </c>
      <c r="E38" s="24">
        <v>21</v>
      </c>
      <c r="F38" s="34">
        <v>43191</v>
      </c>
      <c r="G38" s="40">
        <f t="shared" si="5"/>
        <v>33990.699999999997</v>
      </c>
      <c r="H38" s="42">
        <f t="shared" si="2"/>
        <v>35255.189739130459</v>
      </c>
      <c r="I38" s="40">
        <f t="shared" si="4"/>
        <v>-1264.4897391304621</v>
      </c>
      <c r="J38" s="40">
        <f>SUM($I$16:I38)</f>
        <v>-29012.235826087359</v>
      </c>
      <c r="K38" s="40">
        <v>3349417.53</v>
      </c>
      <c r="L38" s="40">
        <v>3378429.77</v>
      </c>
      <c r="M38" s="40">
        <v>2813.01</v>
      </c>
      <c r="N38" s="40">
        <v>33589</v>
      </c>
      <c r="O38" s="40">
        <v>35255.19</v>
      </c>
    </row>
    <row r="39" spans="1:15">
      <c r="A39" s="24">
        <v>29574</v>
      </c>
      <c r="B39" s="24" t="s">
        <v>121</v>
      </c>
      <c r="C39" s="24" t="s">
        <v>97</v>
      </c>
      <c r="D39" s="24" t="s">
        <v>63</v>
      </c>
      <c r="E39" s="24">
        <v>22</v>
      </c>
      <c r="F39" s="34">
        <v>43221</v>
      </c>
      <c r="G39" s="40">
        <f t="shared" si="5"/>
        <v>33990.699999999997</v>
      </c>
      <c r="H39" s="42">
        <f t="shared" si="2"/>
        <v>35255.189739130459</v>
      </c>
      <c r="I39" s="40">
        <f t="shared" si="4"/>
        <v>-1264.4897391304621</v>
      </c>
      <c r="J39" s="40">
        <f>SUM($I$16:I39)</f>
        <v>-30276.725565217821</v>
      </c>
      <c r="K39" s="40">
        <v>3316949.37</v>
      </c>
      <c r="L39" s="40">
        <v>3347226.1</v>
      </c>
      <c r="M39" s="40">
        <v>2787.03</v>
      </c>
      <c r="N39" s="40">
        <v>33589</v>
      </c>
      <c r="O39" s="40">
        <v>35255.19</v>
      </c>
    </row>
    <row r="40" spans="1:15">
      <c r="A40" s="24">
        <v>29575</v>
      </c>
      <c r="B40" s="24" t="s">
        <v>122</v>
      </c>
      <c r="C40" s="24" t="s">
        <v>97</v>
      </c>
      <c r="D40" s="24" t="s">
        <v>63</v>
      </c>
      <c r="E40" s="24">
        <v>23</v>
      </c>
      <c r="F40" s="34">
        <v>43252</v>
      </c>
      <c r="G40" s="40">
        <f t="shared" si="5"/>
        <v>33990.699999999997</v>
      </c>
      <c r="H40" s="42">
        <f t="shared" si="2"/>
        <v>35255.189739130459</v>
      </c>
      <c r="I40" s="40">
        <f t="shared" si="4"/>
        <v>-1264.4897391304621</v>
      </c>
      <c r="J40" s="40">
        <f>SUM($I$16:I40)</f>
        <v>-31541.215304348283</v>
      </c>
      <c r="K40" s="40">
        <v>3284455.21</v>
      </c>
      <c r="L40" s="40">
        <v>3315996.43</v>
      </c>
      <c r="M40" s="40">
        <v>2761.03</v>
      </c>
      <c r="N40" s="40">
        <v>33589</v>
      </c>
      <c r="O40" s="40">
        <v>35255.19</v>
      </c>
    </row>
    <row r="41" spans="1:15">
      <c r="A41" s="24">
        <v>29576</v>
      </c>
      <c r="B41" s="24" t="s">
        <v>123</v>
      </c>
      <c r="C41" s="24" t="s">
        <v>97</v>
      </c>
      <c r="D41" s="24" t="s">
        <v>63</v>
      </c>
      <c r="E41" s="24">
        <v>24</v>
      </c>
      <c r="F41" s="34">
        <v>43282</v>
      </c>
      <c r="G41" s="40">
        <f t="shared" si="5"/>
        <v>33990.699999999997</v>
      </c>
      <c r="H41" s="42">
        <f t="shared" si="2"/>
        <v>35255.189739130459</v>
      </c>
      <c r="I41" s="40">
        <f t="shared" si="4"/>
        <v>-1264.4897391304621</v>
      </c>
      <c r="J41" s="40">
        <f>SUM($I$16:I41)</f>
        <v>-32805.705043478745</v>
      </c>
      <c r="K41" s="40">
        <v>3251935.02</v>
      </c>
      <c r="L41" s="40">
        <v>3284740.73</v>
      </c>
      <c r="M41" s="40">
        <v>2735</v>
      </c>
      <c r="N41" s="40">
        <v>33589</v>
      </c>
      <c r="O41" s="40">
        <v>35255.19</v>
      </c>
    </row>
    <row r="42" spans="1:15">
      <c r="A42" s="24">
        <v>29577</v>
      </c>
      <c r="B42" s="24" t="s">
        <v>124</v>
      </c>
      <c r="C42" s="24" t="s">
        <v>97</v>
      </c>
      <c r="D42" s="24" t="s">
        <v>63</v>
      </c>
      <c r="E42" s="24">
        <v>25</v>
      </c>
      <c r="F42" s="34">
        <v>43313</v>
      </c>
      <c r="G42" s="40">
        <f t="shared" si="5"/>
        <v>33990.699999999997</v>
      </c>
      <c r="H42" s="42">
        <f t="shared" si="2"/>
        <v>35255.189739130459</v>
      </c>
      <c r="I42" s="40">
        <f t="shared" si="4"/>
        <v>-1264.4897391304621</v>
      </c>
      <c r="J42" s="40">
        <f>SUM($I$16:I42)</f>
        <v>-34070.194782609207</v>
      </c>
      <c r="K42" s="40">
        <v>3219388.79</v>
      </c>
      <c r="L42" s="40">
        <v>3253458.99</v>
      </c>
      <c r="M42" s="40">
        <v>2708.96</v>
      </c>
      <c r="N42" s="40">
        <v>33589</v>
      </c>
      <c r="O42" s="40">
        <v>35255.19</v>
      </c>
    </row>
    <row r="43" spans="1:15">
      <c r="A43" s="24">
        <v>29578</v>
      </c>
      <c r="B43" s="24" t="s">
        <v>125</v>
      </c>
      <c r="C43" s="24" t="s">
        <v>97</v>
      </c>
      <c r="D43" s="24" t="s">
        <v>63</v>
      </c>
      <c r="E43" s="24">
        <v>26</v>
      </c>
      <c r="F43" s="34">
        <v>43344</v>
      </c>
      <c r="G43" s="40">
        <f t="shared" si="5"/>
        <v>33990.699999999997</v>
      </c>
      <c r="H43" s="42">
        <f t="shared" si="2"/>
        <v>35255.189739130459</v>
      </c>
      <c r="I43" s="40">
        <f t="shared" si="4"/>
        <v>-1264.4897391304621</v>
      </c>
      <c r="J43" s="40">
        <f>SUM($I$16:I43)</f>
        <v>-35334.684521739669</v>
      </c>
      <c r="K43" s="40">
        <v>3186816.49</v>
      </c>
      <c r="L43" s="40">
        <v>3222151.18</v>
      </c>
      <c r="M43" s="40">
        <v>2682.89</v>
      </c>
      <c r="N43" s="40">
        <v>33589</v>
      </c>
      <c r="O43" s="40">
        <v>35255.19</v>
      </c>
    </row>
    <row r="44" spans="1:15">
      <c r="A44" s="24">
        <v>29579</v>
      </c>
      <c r="B44" s="24" t="s">
        <v>126</v>
      </c>
      <c r="C44" s="24" t="s">
        <v>97</v>
      </c>
      <c r="D44" s="24" t="s">
        <v>63</v>
      </c>
      <c r="E44" s="24">
        <v>27</v>
      </c>
      <c r="F44" s="34">
        <v>43374</v>
      </c>
      <c r="G44" s="40">
        <f t="shared" si="5"/>
        <v>33990.699999999997</v>
      </c>
      <c r="H44" s="42">
        <f t="shared" si="2"/>
        <v>35255.189739130459</v>
      </c>
      <c r="I44" s="40">
        <f t="shared" si="4"/>
        <v>-1264.4897391304621</v>
      </c>
      <c r="J44" s="40">
        <f>SUM($I$16:I44)</f>
        <v>-36599.174260870132</v>
      </c>
      <c r="K44" s="40">
        <v>3154218.1</v>
      </c>
      <c r="L44" s="40">
        <v>3190817.28</v>
      </c>
      <c r="M44" s="40">
        <v>2656.8</v>
      </c>
      <c r="N44" s="40">
        <v>33589</v>
      </c>
      <c r="O44" s="40">
        <v>35255.19</v>
      </c>
    </row>
    <row r="45" spans="1:15">
      <c r="A45" s="24">
        <v>29571</v>
      </c>
      <c r="B45" s="24" t="s">
        <v>127</v>
      </c>
      <c r="C45" s="24" t="s">
        <v>97</v>
      </c>
      <c r="D45" s="24" t="s">
        <v>63</v>
      </c>
      <c r="E45" s="24">
        <v>28</v>
      </c>
      <c r="F45" s="34">
        <v>43405</v>
      </c>
      <c r="G45" s="40">
        <f t="shared" si="5"/>
        <v>33990.699999999997</v>
      </c>
      <c r="H45" s="42">
        <f t="shared" si="2"/>
        <v>35255.189739130459</v>
      </c>
      <c r="I45" s="40">
        <f t="shared" si="4"/>
        <v>-1264.4897391304621</v>
      </c>
      <c r="J45" s="40">
        <f>SUM($I$16:I45)</f>
        <v>-37863.664000000594</v>
      </c>
      <c r="K45" s="40">
        <v>3121593.6</v>
      </c>
      <c r="L45" s="40">
        <v>3159457.27</v>
      </c>
      <c r="M45" s="40">
        <v>2630.69</v>
      </c>
      <c r="N45" s="40">
        <v>33589</v>
      </c>
      <c r="O45" s="40">
        <v>35255.19</v>
      </c>
    </row>
    <row r="46" spans="1:15">
      <c r="A46" s="24">
        <v>29570</v>
      </c>
      <c r="B46" s="24" t="s">
        <v>128</v>
      </c>
      <c r="C46" s="24" t="s">
        <v>97</v>
      </c>
      <c r="D46" s="24" t="s">
        <v>63</v>
      </c>
      <c r="E46" s="24">
        <v>29</v>
      </c>
      <c r="F46" s="34">
        <v>43435</v>
      </c>
      <c r="G46" s="40">
        <f t="shared" si="5"/>
        <v>33990.699999999997</v>
      </c>
      <c r="H46" s="42">
        <f t="shared" si="2"/>
        <v>35255.189739130459</v>
      </c>
      <c r="I46" s="40">
        <f t="shared" si="4"/>
        <v>-1264.4897391304621</v>
      </c>
      <c r="J46" s="40">
        <f>SUM($I$16:I46)</f>
        <v>-39128.153739131056</v>
      </c>
      <c r="K46" s="40">
        <v>3088942.97</v>
      </c>
      <c r="L46" s="40">
        <v>3128071.13</v>
      </c>
      <c r="M46" s="40">
        <v>2604.56</v>
      </c>
      <c r="N46" s="40">
        <v>33589</v>
      </c>
      <c r="O46" s="40">
        <v>35255.19</v>
      </c>
    </row>
    <row r="47" spans="1:15">
      <c r="A47" s="24">
        <v>29580</v>
      </c>
      <c r="B47" s="24" t="s">
        <v>129</v>
      </c>
      <c r="C47" s="24" t="s">
        <v>97</v>
      </c>
      <c r="D47" s="24" t="s">
        <v>63</v>
      </c>
      <c r="E47" s="24">
        <v>30</v>
      </c>
      <c r="F47" s="34">
        <v>43466</v>
      </c>
      <c r="G47" s="40">
        <f>$F$8</f>
        <v>34738.49</v>
      </c>
      <c r="H47" s="42">
        <f t="shared" si="2"/>
        <v>35255.189739130459</v>
      </c>
      <c r="I47" s="40">
        <f t="shared" si="4"/>
        <v>-516.69973913046124</v>
      </c>
      <c r="J47" s="40">
        <f>SUM($I$16:I47)</f>
        <v>-39644.853478261517</v>
      </c>
      <c r="K47" s="40">
        <v>3056265.56</v>
      </c>
      <c r="L47" s="40">
        <v>3095910.42</v>
      </c>
      <c r="M47" s="40">
        <v>2577.7800000000002</v>
      </c>
      <c r="N47" s="40">
        <v>33589</v>
      </c>
      <c r="O47" s="40">
        <v>35255.19</v>
      </c>
    </row>
    <row r="48" spans="1:15">
      <c r="A48" s="24">
        <v>29581</v>
      </c>
      <c r="B48" s="24" t="s">
        <v>130</v>
      </c>
      <c r="C48" s="24" t="s">
        <v>97</v>
      </c>
      <c r="D48" s="24" t="s">
        <v>63</v>
      </c>
      <c r="E48" s="24">
        <v>31</v>
      </c>
      <c r="F48" s="34">
        <v>43497</v>
      </c>
      <c r="G48" s="40">
        <f t="shared" ref="G48:G58" si="6">$F$8</f>
        <v>34738.49</v>
      </c>
      <c r="H48" s="42">
        <f t="shared" si="2"/>
        <v>35255.189739130459</v>
      </c>
      <c r="I48" s="40">
        <f t="shared" si="4"/>
        <v>-516.69973913046124</v>
      </c>
      <c r="J48" s="40">
        <f>SUM($I$16:I48)</f>
        <v>-40161.553217391978</v>
      </c>
      <c r="K48" s="40">
        <v>3023561.35</v>
      </c>
      <c r="L48" s="40">
        <v>3063722.91</v>
      </c>
      <c r="M48" s="40">
        <v>2550.98</v>
      </c>
      <c r="N48" s="40">
        <v>33589</v>
      </c>
      <c r="O48" s="40">
        <v>35255.19</v>
      </c>
    </row>
    <row r="49" spans="1:15">
      <c r="A49" s="24">
        <v>29584</v>
      </c>
      <c r="B49" s="24" t="s">
        <v>131</v>
      </c>
      <c r="C49" s="24" t="s">
        <v>97</v>
      </c>
      <c r="D49" s="24" t="s">
        <v>63</v>
      </c>
      <c r="E49" s="24">
        <v>32</v>
      </c>
      <c r="F49" s="34">
        <v>43525</v>
      </c>
      <c r="G49" s="40">
        <f t="shared" si="6"/>
        <v>34738.49</v>
      </c>
      <c r="H49" s="42">
        <f t="shared" si="2"/>
        <v>35255.189739130459</v>
      </c>
      <c r="I49" s="40">
        <f t="shared" si="4"/>
        <v>-516.69973913046124</v>
      </c>
      <c r="J49" s="40">
        <f>SUM($I$16:I49)</f>
        <v>-40678.252956522439</v>
      </c>
      <c r="K49" s="40">
        <v>2990830.31</v>
      </c>
      <c r="L49" s="40">
        <v>3031508.57</v>
      </c>
      <c r="M49" s="40">
        <v>2524.15</v>
      </c>
      <c r="N49" s="40">
        <v>33589</v>
      </c>
      <c r="O49" s="40">
        <v>35255.19</v>
      </c>
    </row>
    <row r="50" spans="1:15">
      <c r="A50" s="24">
        <v>29585</v>
      </c>
      <c r="B50" s="24" t="s">
        <v>132</v>
      </c>
      <c r="C50" s="24" t="s">
        <v>97</v>
      </c>
      <c r="D50" s="24" t="s">
        <v>63</v>
      </c>
      <c r="E50" s="24">
        <v>33</v>
      </c>
      <c r="F50" s="34">
        <v>43556</v>
      </c>
      <c r="G50" s="40">
        <f t="shared" si="6"/>
        <v>34738.49</v>
      </c>
      <c r="H50" s="42">
        <f t="shared" si="2"/>
        <v>35255.189739130459</v>
      </c>
      <c r="I50" s="40">
        <f t="shared" si="4"/>
        <v>-516.69973913046124</v>
      </c>
      <c r="J50" s="40">
        <f>SUM($I$16:I50)</f>
        <v>-41194.952695652901</v>
      </c>
      <c r="K50" s="40">
        <v>2958072.43</v>
      </c>
      <c r="L50" s="40">
        <v>2999267.39</v>
      </c>
      <c r="M50" s="40">
        <v>2497.31</v>
      </c>
      <c r="N50" s="40">
        <v>33589</v>
      </c>
      <c r="O50" s="40">
        <v>35255.19</v>
      </c>
    </row>
    <row r="51" spans="1:15">
      <c r="A51" s="24">
        <v>29586</v>
      </c>
      <c r="B51" s="24" t="s">
        <v>133</v>
      </c>
      <c r="C51" s="24" t="s">
        <v>97</v>
      </c>
      <c r="D51" s="24" t="s">
        <v>63</v>
      </c>
      <c r="E51" s="24">
        <v>34</v>
      </c>
      <c r="F51" s="34">
        <v>43586</v>
      </c>
      <c r="G51" s="40">
        <f t="shared" si="6"/>
        <v>34738.49</v>
      </c>
      <c r="H51" s="42">
        <f t="shared" si="2"/>
        <v>35255.189739130459</v>
      </c>
      <c r="I51" s="40">
        <f t="shared" si="4"/>
        <v>-516.69973913046124</v>
      </c>
      <c r="J51" s="40">
        <f>SUM($I$16:I51)</f>
        <v>-41711.652434783362</v>
      </c>
      <c r="K51" s="40">
        <v>2925287.68</v>
      </c>
      <c r="L51" s="40">
        <v>2966999.34</v>
      </c>
      <c r="M51" s="40">
        <v>2470.44</v>
      </c>
      <c r="N51" s="40">
        <v>33589</v>
      </c>
      <c r="O51" s="40">
        <v>35255.19</v>
      </c>
    </row>
    <row r="52" spans="1:15">
      <c r="A52" s="24">
        <v>29587</v>
      </c>
      <c r="B52" s="24" t="s">
        <v>134</v>
      </c>
      <c r="C52" s="24" t="s">
        <v>97</v>
      </c>
      <c r="D52" s="24" t="s">
        <v>63</v>
      </c>
      <c r="E52" s="24">
        <v>35</v>
      </c>
      <c r="F52" s="34">
        <v>43617</v>
      </c>
      <c r="G52" s="40">
        <f t="shared" si="6"/>
        <v>34738.49</v>
      </c>
      <c r="H52" s="42">
        <f t="shared" si="2"/>
        <v>35255.189739130459</v>
      </c>
      <c r="I52" s="40">
        <f t="shared" si="4"/>
        <v>-516.69973913046124</v>
      </c>
      <c r="J52" s="40">
        <f>SUM($I$16:I52)</f>
        <v>-42228.352173913823</v>
      </c>
      <c r="K52" s="40">
        <v>2892476.04</v>
      </c>
      <c r="L52" s="40">
        <v>2934704.4</v>
      </c>
      <c r="M52" s="40">
        <v>2443.5500000000002</v>
      </c>
      <c r="N52" s="40">
        <v>33589</v>
      </c>
      <c r="O52" s="40">
        <v>35255.19</v>
      </c>
    </row>
    <row r="53" spans="1:15">
      <c r="A53" s="24">
        <v>29588</v>
      </c>
      <c r="B53" s="24" t="s">
        <v>135</v>
      </c>
      <c r="C53" s="24" t="s">
        <v>97</v>
      </c>
      <c r="D53" s="24" t="s">
        <v>63</v>
      </c>
      <c r="E53" s="24">
        <v>36</v>
      </c>
      <c r="F53" s="34">
        <v>43647</v>
      </c>
      <c r="G53" s="40">
        <f t="shared" si="6"/>
        <v>34738.49</v>
      </c>
      <c r="H53" s="42">
        <f t="shared" si="2"/>
        <v>35255.189739130459</v>
      </c>
      <c r="I53" s="40">
        <f t="shared" si="4"/>
        <v>-516.69973913046124</v>
      </c>
      <c r="J53" s="40">
        <f>SUM($I$16:I53)</f>
        <v>-42745.051913044284</v>
      </c>
      <c r="K53" s="40">
        <v>2859637.49</v>
      </c>
      <c r="L53" s="40">
        <v>2902382.55</v>
      </c>
      <c r="M53" s="40">
        <v>2416.64</v>
      </c>
      <c r="N53" s="40">
        <v>33589</v>
      </c>
      <c r="O53" s="40">
        <v>35255.19</v>
      </c>
    </row>
    <row r="54" spans="1:15">
      <c r="A54" s="24">
        <v>29589</v>
      </c>
      <c r="B54" s="24" t="s">
        <v>136</v>
      </c>
      <c r="C54" s="24" t="s">
        <v>97</v>
      </c>
      <c r="D54" s="24" t="s">
        <v>63</v>
      </c>
      <c r="E54" s="24">
        <v>37</v>
      </c>
      <c r="F54" s="34">
        <v>43678</v>
      </c>
      <c r="G54" s="40">
        <f t="shared" si="6"/>
        <v>34738.49</v>
      </c>
      <c r="H54" s="42">
        <f t="shared" si="2"/>
        <v>35255.189739130459</v>
      </c>
      <c r="I54" s="40">
        <f t="shared" si="4"/>
        <v>-516.69973913046124</v>
      </c>
      <c r="J54" s="40">
        <f>SUM($I$16:I54)</f>
        <v>-43261.751652174746</v>
      </c>
      <c r="K54" s="40">
        <v>2826772</v>
      </c>
      <c r="L54" s="40">
        <v>2870033.76</v>
      </c>
      <c r="M54" s="40">
        <v>2389.6999999999998</v>
      </c>
      <c r="N54" s="40">
        <v>33589</v>
      </c>
      <c r="O54" s="40">
        <v>35255.19</v>
      </c>
    </row>
    <row r="55" spans="1:15">
      <c r="A55" s="24">
        <v>29590</v>
      </c>
      <c r="B55" s="24" t="s">
        <v>137</v>
      </c>
      <c r="C55" s="24" t="s">
        <v>97</v>
      </c>
      <c r="D55" s="24" t="s">
        <v>63</v>
      </c>
      <c r="E55" s="24">
        <v>38</v>
      </c>
      <c r="F55" s="34">
        <v>43709</v>
      </c>
      <c r="G55" s="40">
        <f t="shared" si="6"/>
        <v>34738.49</v>
      </c>
      <c r="H55" s="42">
        <f t="shared" ref="H55:H86" si="7">$H$12</f>
        <v>35255.189739130459</v>
      </c>
      <c r="I55" s="40">
        <f t="shared" si="4"/>
        <v>-516.69973913046124</v>
      </c>
      <c r="J55" s="40">
        <f>SUM($I$16:I55)</f>
        <v>-43778.451391305207</v>
      </c>
      <c r="K55" s="40">
        <v>2793879.56</v>
      </c>
      <c r="L55" s="40">
        <v>2837658.02</v>
      </c>
      <c r="M55" s="40">
        <v>2362.75</v>
      </c>
      <c r="N55" s="40">
        <v>33589</v>
      </c>
      <c r="O55" s="40">
        <v>35255.19</v>
      </c>
    </row>
    <row r="56" spans="1:15">
      <c r="A56" s="24">
        <v>29591</v>
      </c>
      <c r="B56" s="24" t="s">
        <v>138</v>
      </c>
      <c r="C56" s="24" t="s">
        <v>97</v>
      </c>
      <c r="D56" s="24" t="s">
        <v>63</v>
      </c>
      <c r="E56" s="24">
        <v>39</v>
      </c>
      <c r="F56" s="34">
        <v>43739</v>
      </c>
      <c r="G56" s="40">
        <f t="shared" si="6"/>
        <v>34738.49</v>
      </c>
      <c r="H56" s="42">
        <f t="shared" si="7"/>
        <v>35255.189739130459</v>
      </c>
      <c r="I56" s="40">
        <f t="shared" si="4"/>
        <v>-516.69973913046124</v>
      </c>
      <c r="J56" s="40">
        <f>SUM($I$16:I56)</f>
        <v>-44295.151130435668</v>
      </c>
      <c r="K56" s="40">
        <v>2760960.14</v>
      </c>
      <c r="L56" s="40">
        <v>2805255.3</v>
      </c>
      <c r="M56" s="40">
        <v>2335.77</v>
      </c>
      <c r="N56" s="40">
        <v>33589</v>
      </c>
      <c r="O56" s="40">
        <v>35255.19</v>
      </c>
    </row>
    <row r="57" spans="1:15">
      <c r="A57" s="24">
        <v>29582</v>
      </c>
      <c r="B57" s="24" t="s">
        <v>139</v>
      </c>
      <c r="C57" s="24" t="s">
        <v>97</v>
      </c>
      <c r="D57" s="24" t="s">
        <v>63</v>
      </c>
      <c r="E57" s="24">
        <v>40</v>
      </c>
      <c r="F57" s="34">
        <v>43770</v>
      </c>
      <c r="G57" s="40">
        <f t="shared" si="6"/>
        <v>34738.49</v>
      </c>
      <c r="H57" s="42">
        <f t="shared" si="7"/>
        <v>35255.189739130459</v>
      </c>
      <c r="I57" s="40">
        <f t="shared" si="4"/>
        <v>-516.69973913046124</v>
      </c>
      <c r="J57" s="40">
        <f>SUM($I$16:I57)</f>
        <v>-44811.850869566129</v>
      </c>
      <c r="K57" s="40">
        <v>2728013.71</v>
      </c>
      <c r="L57" s="40">
        <v>2772825.57</v>
      </c>
      <c r="M57" s="40">
        <v>2308.7600000000002</v>
      </c>
      <c r="N57" s="40">
        <v>33589</v>
      </c>
      <c r="O57" s="40">
        <v>35255.19</v>
      </c>
    </row>
    <row r="58" spans="1:15">
      <c r="A58" s="24">
        <v>29583</v>
      </c>
      <c r="B58" s="24" t="s">
        <v>140</v>
      </c>
      <c r="C58" s="24" t="s">
        <v>97</v>
      </c>
      <c r="D58" s="24" t="s">
        <v>63</v>
      </c>
      <c r="E58" s="24">
        <v>41</v>
      </c>
      <c r="F58" s="34">
        <v>43800</v>
      </c>
      <c r="G58" s="40">
        <f t="shared" si="6"/>
        <v>34738.49</v>
      </c>
      <c r="H58" s="42">
        <f t="shared" si="7"/>
        <v>35255.189739130459</v>
      </c>
      <c r="I58" s="40">
        <f t="shared" si="4"/>
        <v>-516.69973913046124</v>
      </c>
      <c r="J58" s="40">
        <f>SUM($I$16:I58)</f>
        <v>-45328.550608696591</v>
      </c>
      <c r="K58" s="40">
        <v>2695040.26</v>
      </c>
      <c r="L58" s="40">
        <v>2740368.82</v>
      </c>
      <c r="M58" s="40">
        <v>2281.7399999999998</v>
      </c>
      <c r="N58" s="40">
        <v>33589</v>
      </c>
      <c r="O58" s="40">
        <v>35255.19</v>
      </c>
    </row>
    <row r="59" spans="1:15">
      <c r="A59" s="24">
        <v>29592</v>
      </c>
      <c r="B59" s="24" t="s">
        <v>141</v>
      </c>
      <c r="C59" s="24" t="s">
        <v>97</v>
      </c>
      <c r="D59" s="24" t="s">
        <v>63</v>
      </c>
      <c r="E59" s="24">
        <v>42</v>
      </c>
      <c r="F59" s="34">
        <v>43831</v>
      </c>
      <c r="G59" s="40">
        <f>$F$9</f>
        <v>35468</v>
      </c>
      <c r="H59" s="42">
        <f t="shared" si="7"/>
        <v>35255.189739130459</v>
      </c>
      <c r="I59" s="40">
        <f t="shared" si="4"/>
        <v>212.8102608695408</v>
      </c>
      <c r="J59" s="40">
        <f>SUM($I$16:I59)</f>
        <v>-45115.74034782705</v>
      </c>
      <c r="K59" s="40">
        <v>2662039.15</v>
      </c>
      <c r="L59" s="40">
        <v>2707154.9</v>
      </c>
      <c r="M59" s="40">
        <v>2254.08</v>
      </c>
      <c r="N59" s="40">
        <v>33589</v>
      </c>
      <c r="O59" s="40">
        <v>35255.19</v>
      </c>
    </row>
    <row r="60" spans="1:15">
      <c r="A60" s="24">
        <v>29593</v>
      </c>
      <c r="B60" s="24" t="s">
        <v>142</v>
      </c>
      <c r="C60" s="24" t="s">
        <v>97</v>
      </c>
      <c r="D60" s="24" t="s">
        <v>63</v>
      </c>
      <c r="E60" s="24">
        <v>43</v>
      </c>
      <c r="F60" s="34">
        <v>43862</v>
      </c>
      <c r="G60" s="40">
        <f t="shared" ref="G60:G70" si="8">$F$9</f>
        <v>35468</v>
      </c>
      <c r="H60" s="42">
        <f t="shared" si="7"/>
        <v>35255.189739130459</v>
      </c>
      <c r="I60" s="40">
        <f t="shared" si="4"/>
        <v>212.8102608695408</v>
      </c>
      <c r="J60" s="40">
        <f>SUM($I$16:I60)</f>
        <v>-44902.930086957509</v>
      </c>
      <c r="K60" s="40">
        <v>2629010.37</v>
      </c>
      <c r="L60" s="40">
        <v>2673913.31</v>
      </c>
      <c r="M60" s="40">
        <v>2226.41</v>
      </c>
      <c r="N60" s="40">
        <v>33589</v>
      </c>
      <c r="O60" s="40">
        <v>35255.19</v>
      </c>
    </row>
    <row r="61" spans="1:15">
      <c r="A61" s="24">
        <v>29596</v>
      </c>
      <c r="B61" s="24" t="s">
        <v>143</v>
      </c>
      <c r="C61" s="24" t="s">
        <v>97</v>
      </c>
      <c r="D61" s="24" t="s">
        <v>63</v>
      </c>
      <c r="E61" s="24">
        <v>44</v>
      </c>
      <c r="F61" s="34">
        <v>43891</v>
      </c>
      <c r="G61" s="40">
        <f t="shared" si="8"/>
        <v>35468</v>
      </c>
      <c r="H61" s="42">
        <f t="shared" si="7"/>
        <v>35255.189739130459</v>
      </c>
      <c r="I61" s="40">
        <f t="shared" si="4"/>
        <v>212.8102608695408</v>
      </c>
      <c r="J61" s="40">
        <f>SUM($I$16:I61)</f>
        <v>-44690.119826087968</v>
      </c>
      <c r="K61" s="40">
        <v>2595953.88</v>
      </c>
      <c r="L61" s="40">
        <v>2640644.0099999998</v>
      </c>
      <c r="M61" s="40">
        <v>2198.6999999999998</v>
      </c>
      <c r="N61" s="40">
        <v>33589</v>
      </c>
      <c r="O61" s="40">
        <v>35255.19</v>
      </c>
    </row>
    <row r="62" spans="1:15">
      <c r="A62" s="24">
        <v>29597</v>
      </c>
      <c r="B62" s="24" t="s">
        <v>144</v>
      </c>
      <c r="C62" s="24" t="s">
        <v>97</v>
      </c>
      <c r="D62" s="24" t="s">
        <v>63</v>
      </c>
      <c r="E62" s="24">
        <v>45</v>
      </c>
      <c r="F62" s="34">
        <v>43922</v>
      </c>
      <c r="G62" s="40">
        <f t="shared" si="8"/>
        <v>35468</v>
      </c>
      <c r="H62" s="42">
        <f t="shared" si="7"/>
        <v>35255.189739130459</v>
      </c>
      <c r="I62" s="40">
        <f t="shared" si="4"/>
        <v>212.8102608695408</v>
      </c>
      <c r="J62" s="40">
        <f>SUM($I$16:I62)</f>
        <v>-44477.309565218427</v>
      </c>
      <c r="K62" s="40">
        <v>2562869.67</v>
      </c>
      <c r="L62" s="40">
        <v>2607346.9900000002</v>
      </c>
      <c r="M62" s="40">
        <v>2170.98</v>
      </c>
      <c r="N62" s="40">
        <v>33589</v>
      </c>
      <c r="O62" s="40">
        <v>35255.19</v>
      </c>
    </row>
    <row r="63" spans="1:15">
      <c r="A63" s="24">
        <v>29598</v>
      </c>
      <c r="B63" s="24" t="s">
        <v>145</v>
      </c>
      <c r="C63" s="24" t="s">
        <v>97</v>
      </c>
      <c r="D63" s="24" t="s">
        <v>63</v>
      </c>
      <c r="E63" s="24">
        <v>46</v>
      </c>
      <c r="F63" s="34">
        <v>43952</v>
      </c>
      <c r="G63" s="40">
        <f t="shared" si="8"/>
        <v>35468</v>
      </c>
      <c r="H63" s="42">
        <f t="shared" si="7"/>
        <v>35255.189739130459</v>
      </c>
      <c r="I63" s="40">
        <f t="shared" si="4"/>
        <v>212.8102608695408</v>
      </c>
      <c r="J63" s="40">
        <f>SUM($I$16:I63)</f>
        <v>-44264.499304348887</v>
      </c>
      <c r="K63" s="40">
        <v>2529757.71</v>
      </c>
      <c r="L63" s="40">
        <v>2574022.2200000002</v>
      </c>
      <c r="M63" s="40">
        <v>2143.23</v>
      </c>
      <c r="N63" s="40">
        <v>33589</v>
      </c>
      <c r="O63" s="40">
        <v>35255.19</v>
      </c>
    </row>
    <row r="64" spans="1:15">
      <c r="A64" s="24">
        <v>29599</v>
      </c>
      <c r="B64" s="24" t="s">
        <v>146</v>
      </c>
      <c r="C64" s="24" t="s">
        <v>97</v>
      </c>
      <c r="D64" s="24" t="s">
        <v>63</v>
      </c>
      <c r="E64" s="24">
        <v>47</v>
      </c>
      <c r="F64" s="34">
        <v>43983</v>
      </c>
      <c r="G64" s="40">
        <f t="shared" si="8"/>
        <v>35468</v>
      </c>
      <c r="H64" s="42">
        <f t="shared" si="7"/>
        <v>35255.189739130459</v>
      </c>
      <c r="I64" s="40">
        <f t="shared" si="4"/>
        <v>212.8102608695408</v>
      </c>
      <c r="J64" s="40">
        <f>SUM($I$16:I64)</f>
        <v>-44051.689043479346</v>
      </c>
      <c r="K64" s="40">
        <v>2496617.98</v>
      </c>
      <c r="L64" s="40">
        <v>2540669.6800000002</v>
      </c>
      <c r="M64" s="40">
        <v>2115.46</v>
      </c>
      <c r="N64" s="40">
        <v>33589</v>
      </c>
      <c r="O64" s="40">
        <v>35255.19</v>
      </c>
    </row>
    <row r="65" spans="1:15">
      <c r="A65" s="24">
        <v>29600</v>
      </c>
      <c r="B65" s="24" t="s">
        <v>147</v>
      </c>
      <c r="C65" s="24" t="s">
        <v>97</v>
      </c>
      <c r="D65" s="24" t="s">
        <v>63</v>
      </c>
      <c r="E65" s="24">
        <v>48</v>
      </c>
      <c r="F65" s="34">
        <v>44013</v>
      </c>
      <c r="G65" s="40">
        <f t="shared" si="8"/>
        <v>35468</v>
      </c>
      <c r="H65" s="42">
        <f t="shared" si="7"/>
        <v>35255.189739130459</v>
      </c>
      <c r="I65" s="40">
        <f t="shared" si="4"/>
        <v>212.8102608695408</v>
      </c>
      <c r="J65" s="40">
        <f>SUM($I$16:I65)</f>
        <v>-43838.878782609805</v>
      </c>
      <c r="K65" s="40">
        <v>2463450.46</v>
      </c>
      <c r="L65" s="40">
        <v>2507289.35</v>
      </c>
      <c r="M65" s="40">
        <v>2087.67</v>
      </c>
      <c r="N65" s="40">
        <v>33589</v>
      </c>
      <c r="O65" s="40">
        <v>35255.19</v>
      </c>
    </row>
    <row r="66" spans="1:15">
      <c r="A66" s="24">
        <v>29601</v>
      </c>
      <c r="B66" s="24" t="s">
        <v>148</v>
      </c>
      <c r="C66" s="24" t="s">
        <v>97</v>
      </c>
      <c r="D66" s="24" t="s">
        <v>63</v>
      </c>
      <c r="E66" s="24">
        <v>49</v>
      </c>
      <c r="F66" s="34">
        <v>44044</v>
      </c>
      <c r="G66" s="40">
        <f t="shared" si="8"/>
        <v>35468</v>
      </c>
      <c r="H66" s="42">
        <f t="shared" si="7"/>
        <v>35255.189739130459</v>
      </c>
      <c r="I66" s="40">
        <f t="shared" si="4"/>
        <v>212.8102608695408</v>
      </c>
      <c r="J66" s="40">
        <f>SUM($I$16:I66)</f>
        <v>-43626.068521740264</v>
      </c>
      <c r="K66" s="40">
        <v>2430255.12</v>
      </c>
      <c r="L66" s="40">
        <v>2473881.2000000002</v>
      </c>
      <c r="M66" s="40">
        <v>2059.85</v>
      </c>
      <c r="N66" s="40">
        <v>33589</v>
      </c>
      <c r="O66" s="40">
        <v>35255.19</v>
      </c>
    </row>
    <row r="67" spans="1:15">
      <c r="A67" s="24">
        <v>29602</v>
      </c>
      <c r="B67" s="24" t="s">
        <v>149</v>
      </c>
      <c r="C67" s="24" t="s">
        <v>97</v>
      </c>
      <c r="D67" s="24" t="s">
        <v>63</v>
      </c>
      <c r="E67" s="24">
        <v>50</v>
      </c>
      <c r="F67" s="34">
        <v>44075</v>
      </c>
      <c r="G67" s="40">
        <f t="shared" si="8"/>
        <v>35468</v>
      </c>
      <c r="H67" s="42">
        <f t="shared" si="7"/>
        <v>35255.189739130459</v>
      </c>
      <c r="I67" s="40">
        <f t="shared" si="4"/>
        <v>212.8102608695408</v>
      </c>
      <c r="J67" s="40">
        <f>SUM($I$16:I67)</f>
        <v>-43413.258260870723</v>
      </c>
      <c r="K67" s="40">
        <v>2397031.94</v>
      </c>
      <c r="L67" s="40">
        <v>2440445.21</v>
      </c>
      <c r="M67" s="40">
        <v>2032.01</v>
      </c>
      <c r="N67" s="40">
        <v>33589</v>
      </c>
      <c r="O67" s="40">
        <v>35255.19</v>
      </c>
    </row>
    <row r="68" spans="1:15">
      <c r="A68" s="24">
        <v>29603</v>
      </c>
      <c r="B68" s="24" t="s">
        <v>150</v>
      </c>
      <c r="C68" s="24" t="s">
        <v>97</v>
      </c>
      <c r="D68" s="24" t="s">
        <v>63</v>
      </c>
      <c r="E68" s="24">
        <v>51</v>
      </c>
      <c r="F68" s="34">
        <v>44105</v>
      </c>
      <c r="G68" s="40">
        <f t="shared" si="8"/>
        <v>35468</v>
      </c>
      <c r="H68" s="42">
        <f t="shared" si="7"/>
        <v>35255.189739130459</v>
      </c>
      <c r="I68" s="40">
        <f t="shared" si="4"/>
        <v>212.8102608695408</v>
      </c>
      <c r="J68" s="40">
        <f>SUM($I$16:I68)</f>
        <v>-43200.448000001183</v>
      </c>
      <c r="K68" s="40">
        <v>2363780.9</v>
      </c>
      <c r="L68" s="40">
        <v>2406981.36</v>
      </c>
      <c r="M68" s="40">
        <v>2004.15</v>
      </c>
      <c r="N68" s="40">
        <v>33589</v>
      </c>
      <c r="O68" s="40">
        <v>35255.19</v>
      </c>
    </row>
    <row r="69" spans="1:15">
      <c r="A69" s="24">
        <v>29594</v>
      </c>
      <c r="B69" s="24" t="s">
        <v>151</v>
      </c>
      <c r="C69" s="24" t="s">
        <v>97</v>
      </c>
      <c r="D69" s="24" t="s">
        <v>63</v>
      </c>
      <c r="E69" s="24">
        <v>52</v>
      </c>
      <c r="F69" s="34">
        <v>44136</v>
      </c>
      <c r="G69" s="40">
        <f t="shared" si="8"/>
        <v>35468</v>
      </c>
      <c r="H69" s="42">
        <f t="shared" si="7"/>
        <v>35255.189739130459</v>
      </c>
      <c r="I69" s="40">
        <f t="shared" si="4"/>
        <v>212.8102608695408</v>
      </c>
      <c r="J69" s="40">
        <f>SUM($I$16:I69)</f>
        <v>-42987.637739131642</v>
      </c>
      <c r="K69" s="40">
        <v>2330501.9700000002</v>
      </c>
      <c r="L69" s="40">
        <v>2373489.62</v>
      </c>
      <c r="M69" s="40">
        <v>1976.26</v>
      </c>
      <c r="N69" s="40">
        <v>33589</v>
      </c>
      <c r="O69" s="40">
        <v>35255.19</v>
      </c>
    </row>
    <row r="70" spans="1:15">
      <c r="A70" s="24">
        <v>29595</v>
      </c>
      <c r="B70" s="24" t="s">
        <v>152</v>
      </c>
      <c r="C70" s="24" t="s">
        <v>97</v>
      </c>
      <c r="D70" s="24" t="s">
        <v>63</v>
      </c>
      <c r="E70" s="24">
        <v>53</v>
      </c>
      <c r="F70" s="34">
        <v>44166</v>
      </c>
      <c r="G70" s="40">
        <f t="shared" si="8"/>
        <v>35468</v>
      </c>
      <c r="H70" s="42">
        <f t="shared" si="7"/>
        <v>35255.189739130459</v>
      </c>
      <c r="I70" s="40">
        <f t="shared" si="4"/>
        <v>212.8102608695408</v>
      </c>
      <c r="J70" s="40">
        <f>SUM($I$16:I70)</f>
        <v>-42774.827478262101</v>
      </c>
      <c r="K70" s="40">
        <v>2297195.13</v>
      </c>
      <c r="L70" s="40">
        <v>2339969.9700000002</v>
      </c>
      <c r="M70" s="40">
        <v>1948.35</v>
      </c>
      <c r="N70" s="40">
        <v>33589</v>
      </c>
      <c r="O70" s="40">
        <v>35255.19</v>
      </c>
    </row>
    <row r="71" spans="1:15">
      <c r="A71" s="24">
        <v>29604</v>
      </c>
      <c r="B71" s="24" t="s">
        <v>153</v>
      </c>
      <c r="C71" s="24" t="s">
        <v>97</v>
      </c>
      <c r="D71" s="24" t="s">
        <v>63</v>
      </c>
      <c r="E71" s="24">
        <v>54</v>
      </c>
      <c r="F71" s="34">
        <v>44197</v>
      </c>
      <c r="G71" s="40">
        <f>$F$10</f>
        <v>35893.620000000003</v>
      </c>
      <c r="H71" s="42">
        <f t="shared" si="7"/>
        <v>35255.189739130459</v>
      </c>
      <c r="I71" s="40">
        <f t="shared" si="4"/>
        <v>638.43026086954342</v>
      </c>
      <c r="J71" s="40">
        <f>SUM($I$16:I71)</f>
        <v>-42136.397217392558</v>
      </c>
      <c r="K71" s="40">
        <v>2263860</v>
      </c>
      <c r="L71" s="40">
        <v>2305996.41</v>
      </c>
      <c r="M71" s="40">
        <v>1920.06</v>
      </c>
      <c r="N71" s="40">
        <v>33589</v>
      </c>
      <c r="O71" s="40">
        <v>35255.19</v>
      </c>
    </row>
    <row r="72" spans="1:15">
      <c r="A72" s="24">
        <v>29605</v>
      </c>
      <c r="B72" s="24" t="s">
        <v>154</v>
      </c>
      <c r="C72" s="24" t="s">
        <v>97</v>
      </c>
      <c r="D72" s="24" t="s">
        <v>63</v>
      </c>
      <c r="E72" s="24">
        <v>55</v>
      </c>
      <c r="F72" s="34">
        <v>44228</v>
      </c>
      <c r="G72" s="40">
        <f t="shared" ref="G72:G135" si="9">$F$10</f>
        <v>35893.620000000003</v>
      </c>
      <c r="H72" s="42">
        <f t="shared" si="7"/>
        <v>35255.189739130459</v>
      </c>
      <c r="I72" s="40">
        <f t="shared" si="4"/>
        <v>638.43026086954342</v>
      </c>
      <c r="J72" s="40">
        <f>SUM($I$16:I72)</f>
        <v>-41497.966956523014</v>
      </c>
      <c r="K72" s="40">
        <v>2230496.56</v>
      </c>
      <c r="L72" s="40">
        <v>2271994.54</v>
      </c>
      <c r="M72" s="40">
        <v>1891.75</v>
      </c>
      <c r="N72" s="40">
        <v>33589</v>
      </c>
      <c r="O72" s="40">
        <v>35255.19</v>
      </c>
    </row>
    <row r="73" spans="1:15">
      <c r="A73" s="24">
        <v>29608</v>
      </c>
      <c r="B73" s="24" t="s">
        <v>155</v>
      </c>
      <c r="C73" s="24" t="s">
        <v>97</v>
      </c>
      <c r="D73" s="24" t="s">
        <v>63</v>
      </c>
      <c r="E73" s="24">
        <v>56</v>
      </c>
      <c r="F73" s="34">
        <v>44256</v>
      </c>
      <c r="G73" s="40">
        <f t="shared" si="9"/>
        <v>35893.620000000003</v>
      </c>
      <c r="H73" s="42">
        <f t="shared" si="7"/>
        <v>35255.189739130459</v>
      </c>
      <c r="I73" s="40">
        <f t="shared" si="4"/>
        <v>638.43026086954342</v>
      </c>
      <c r="J73" s="40">
        <f>SUM($I$16:I73)</f>
        <v>-40859.536695653471</v>
      </c>
      <c r="K73" s="40">
        <v>2197104.79</v>
      </c>
      <c r="L73" s="40">
        <v>2237964.34</v>
      </c>
      <c r="M73" s="40">
        <v>1863.42</v>
      </c>
      <c r="N73" s="40">
        <v>33589</v>
      </c>
      <c r="O73" s="40">
        <v>35255.19</v>
      </c>
    </row>
    <row r="74" spans="1:15">
      <c r="A74" s="24">
        <v>29609</v>
      </c>
      <c r="B74" s="24" t="s">
        <v>156</v>
      </c>
      <c r="C74" s="24" t="s">
        <v>97</v>
      </c>
      <c r="D74" s="24" t="s">
        <v>63</v>
      </c>
      <c r="E74" s="24">
        <v>57</v>
      </c>
      <c r="F74" s="34">
        <v>44287</v>
      </c>
      <c r="G74" s="40">
        <f t="shared" si="9"/>
        <v>35893.620000000003</v>
      </c>
      <c r="H74" s="42">
        <f t="shared" si="7"/>
        <v>35255.189739130459</v>
      </c>
      <c r="I74" s="40">
        <f t="shared" si="4"/>
        <v>638.43026086954342</v>
      </c>
      <c r="J74" s="40">
        <f>SUM($I$16:I74)</f>
        <v>-40221.106434783927</v>
      </c>
      <c r="K74" s="40">
        <v>2163684.66</v>
      </c>
      <c r="L74" s="40">
        <v>2203905.7799999998</v>
      </c>
      <c r="M74" s="40">
        <v>1835.06</v>
      </c>
      <c r="N74" s="40">
        <v>33589</v>
      </c>
      <c r="O74" s="40">
        <v>35255.19</v>
      </c>
    </row>
    <row r="75" spans="1:15">
      <c r="A75" s="24">
        <v>29610</v>
      </c>
      <c r="B75" s="24" t="s">
        <v>157</v>
      </c>
      <c r="C75" s="24" t="s">
        <v>97</v>
      </c>
      <c r="D75" s="24" t="s">
        <v>63</v>
      </c>
      <c r="E75" s="24">
        <v>58</v>
      </c>
      <c r="F75" s="34">
        <v>44317</v>
      </c>
      <c r="G75" s="40">
        <f t="shared" si="9"/>
        <v>35893.620000000003</v>
      </c>
      <c r="H75" s="42">
        <f t="shared" si="7"/>
        <v>35255.189739130459</v>
      </c>
      <c r="I75" s="40">
        <f t="shared" si="4"/>
        <v>638.43026086954342</v>
      </c>
      <c r="J75" s="40">
        <f>SUM($I$16:I75)</f>
        <v>-39582.676173914384</v>
      </c>
      <c r="K75" s="40">
        <v>2130236.15</v>
      </c>
      <c r="L75" s="40">
        <v>2169818.84</v>
      </c>
      <c r="M75" s="40">
        <v>1806.68</v>
      </c>
      <c r="N75" s="40">
        <v>33589</v>
      </c>
      <c r="O75" s="40">
        <v>35255.19</v>
      </c>
    </row>
    <row r="76" spans="1:15">
      <c r="A76" s="24">
        <v>29611</v>
      </c>
      <c r="B76" s="24" t="s">
        <v>158</v>
      </c>
      <c r="C76" s="24" t="s">
        <v>97</v>
      </c>
      <c r="D76" s="24" t="s">
        <v>63</v>
      </c>
      <c r="E76" s="24">
        <v>59</v>
      </c>
      <c r="F76" s="34">
        <v>44348</v>
      </c>
      <c r="G76" s="40">
        <f t="shared" si="9"/>
        <v>35893.620000000003</v>
      </c>
      <c r="H76" s="42">
        <f t="shared" si="7"/>
        <v>35255.189739130459</v>
      </c>
      <c r="I76" s="40">
        <f t="shared" si="4"/>
        <v>638.43026086954342</v>
      </c>
      <c r="J76" s="40">
        <f>SUM($I$16:I76)</f>
        <v>-38944.245913044841</v>
      </c>
      <c r="K76" s="40">
        <v>2096759.23</v>
      </c>
      <c r="L76" s="40">
        <v>2135703.4900000002</v>
      </c>
      <c r="M76" s="40">
        <v>1778.27</v>
      </c>
      <c r="N76" s="40">
        <v>33589</v>
      </c>
      <c r="O76" s="40">
        <v>35255.19</v>
      </c>
    </row>
    <row r="77" spans="1:15">
      <c r="A77" s="24">
        <v>29612</v>
      </c>
      <c r="B77" s="24" t="s">
        <v>159</v>
      </c>
      <c r="C77" s="24" t="s">
        <v>97</v>
      </c>
      <c r="D77" s="24" t="s">
        <v>63</v>
      </c>
      <c r="E77" s="24">
        <v>60</v>
      </c>
      <c r="F77" s="34">
        <v>44378</v>
      </c>
      <c r="G77" s="40">
        <f t="shared" si="9"/>
        <v>35893.620000000003</v>
      </c>
      <c r="H77" s="42">
        <f t="shared" si="7"/>
        <v>35255.189739130459</v>
      </c>
      <c r="I77" s="40">
        <f t="shared" si="4"/>
        <v>638.43026086954342</v>
      </c>
      <c r="J77" s="40">
        <f>SUM($I$16:I77)</f>
        <v>-38305.815652175297</v>
      </c>
      <c r="K77" s="40">
        <v>2063253.88</v>
      </c>
      <c r="L77" s="40">
        <v>2101559.71</v>
      </c>
      <c r="M77" s="40">
        <v>1749.84</v>
      </c>
      <c r="N77" s="40">
        <v>33589</v>
      </c>
      <c r="O77" s="40">
        <v>35255.19</v>
      </c>
    </row>
    <row r="78" spans="1:15">
      <c r="A78" s="24">
        <v>29613</v>
      </c>
      <c r="B78" s="24" t="s">
        <v>160</v>
      </c>
      <c r="C78" s="24" t="s">
        <v>97</v>
      </c>
      <c r="D78" s="24" t="s">
        <v>63</v>
      </c>
      <c r="E78" s="24">
        <v>61</v>
      </c>
      <c r="F78" s="34">
        <v>44409</v>
      </c>
      <c r="G78" s="40">
        <f t="shared" si="9"/>
        <v>35893.620000000003</v>
      </c>
      <c r="H78" s="42">
        <f t="shared" si="7"/>
        <v>35255.189739130459</v>
      </c>
      <c r="I78" s="40">
        <f t="shared" si="4"/>
        <v>638.43026086954342</v>
      </c>
      <c r="J78" s="40">
        <f>SUM($I$16:I78)</f>
        <v>-37667.385391305754</v>
      </c>
      <c r="K78" s="40">
        <v>2029720.08</v>
      </c>
      <c r="L78" s="40">
        <v>2067387.48</v>
      </c>
      <c r="M78" s="40">
        <v>1721.39</v>
      </c>
      <c r="N78" s="40">
        <v>33589</v>
      </c>
      <c r="O78" s="40">
        <v>35255.19</v>
      </c>
    </row>
    <row r="79" spans="1:15">
      <c r="A79" s="24">
        <v>29614</v>
      </c>
      <c r="B79" s="24" t="s">
        <v>161</v>
      </c>
      <c r="C79" s="24" t="s">
        <v>97</v>
      </c>
      <c r="D79" s="24" t="s">
        <v>63</v>
      </c>
      <c r="E79" s="24">
        <v>62</v>
      </c>
      <c r="F79" s="34">
        <v>44440</v>
      </c>
      <c r="G79" s="40">
        <f t="shared" si="9"/>
        <v>35893.620000000003</v>
      </c>
      <c r="H79" s="42">
        <f t="shared" si="7"/>
        <v>35255.189739130459</v>
      </c>
      <c r="I79" s="40">
        <f t="shared" si="4"/>
        <v>638.43026086954342</v>
      </c>
      <c r="J79" s="40">
        <f>SUM($I$16:I79)</f>
        <v>-37028.95513043621</v>
      </c>
      <c r="K79" s="40">
        <v>1996157.8</v>
      </c>
      <c r="L79" s="40">
        <v>2033186.77</v>
      </c>
      <c r="M79" s="40">
        <v>1692.91</v>
      </c>
      <c r="N79" s="40">
        <v>33589</v>
      </c>
      <c r="O79" s="40">
        <v>35255.19</v>
      </c>
    </row>
    <row r="80" spans="1:15">
      <c r="A80" s="24">
        <v>29615</v>
      </c>
      <c r="B80" s="24" t="s">
        <v>162</v>
      </c>
      <c r="C80" s="24" t="s">
        <v>97</v>
      </c>
      <c r="D80" s="24" t="s">
        <v>63</v>
      </c>
      <c r="E80" s="24">
        <v>63</v>
      </c>
      <c r="F80" s="34">
        <v>44470</v>
      </c>
      <c r="G80" s="40">
        <f t="shared" si="9"/>
        <v>35893.620000000003</v>
      </c>
      <c r="H80" s="42">
        <f t="shared" si="7"/>
        <v>35255.189739130459</v>
      </c>
      <c r="I80" s="40">
        <f t="shared" si="4"/>
        <v>638.43026086954342</v>
      </c>
      <c r="J80" s="40">
        <f>SUM($I$16:I80)</f>
        <v>-36390.524869566667</v>
      </c>
      <c r="K80" s="40">
        <v>1962567.02</v>
      </c>
      <c r="L80" s="40">
        <v>1998957.56</v>
      </c>
      <c r="M80" s="40">
        <v>1664.41</v>
      </c>
      <c r="N80" s="40">
        <v>33589</v>
      </c>
      <c r="O80" s="40">
        <v>35255.19</v>
      </c>
    </row>
    <row r="81" spans="1:15">
      <c r="A81" s="24">
        <v>29606</v>
      </c>
      <c r="B81" s="24" t="s">
        <v>163</v>
      </c>
      <c r="C81" s="24" t="s">
        <v>97</v>
      </c>
      <c r="D81" s="24" t="s">
        <v>63</v>
      </c>
      <c r="E81" s="24">
        <v>64</v>
      </c>
      <c r="F81" s="34">
        <v>44501</v>
      </c>
      <c r="G81" s="40">
        <f t="shared" si="9"/>
        <v>35893.620000000003</v>
      </c>
      <c r="H81" s="42">
        <f t="shared" si="7"/>
        <v>35255.189739130459</v>
      </c>
      <c r="I81" s="40">
        <f t="shared" si="4"/>
        <v>638.43026086954342</v>
      </c>
      <c r="J81" s="40">
        <f>SUM($I$16:I81)</f>
        <v>-35752.094608697123</v>
      </c>
      <c r="K81" s="40">
        <v>1928947.72</v>
      </c>
      <c r="L81" s="40">
        <v>1964699.83</v>
      </c>
      <c r="M81" s="40">
        <v>1635.89</v>
      </c>
      <c r="N81" s="40">
        <v>33589</v>
      </c>
      <c r="O81" s="40">
        <v>35255.19</v>
      </c>
    </row>
    <row r="82" spans="1:15">
      <c r="A82" s="24">
        <v>29607</v>
      </c>
      <c r="B82" s="24" t="s">
        <v>164</v>
      </c>
      <c r="C82" s="24" t="s">
        <v>97</v>
      </c>
      <c r="D82" s="24" t="s">
        <v>63</v>
      </c>
      <c r="E82" s="24">
        <v>65</v>
      </c>
      <c r="F82" s="34">
        <v>44531</v>
      </c>
      <c r="G82" s="40">
        <f t="shared" si="9"/>
        <v>35893.620000000003</v>
      </c>
      <c r="H82" s="42">
        <f t="shared" si="7"/>
        <v>35255.189739130459</v>
      </c>
      <c r="I82" s="40">
        <f t="shared" si="4"/>
        <v>638.43026086954342</v>
      </c>
      <c r="J82" s="40">
        <f>SUM($I$16:I82)</f>
        <v>-35113.66434782758</v>
      </c>
      <c r="K82" s="40">
        <v>1895299.87</v>
      </c>
      <c r="L82" s="40">
        <v>1930413.55</v>
      </c>
      <c r="M82" s="40">
        <v>1607.34</v>
      </c>
      <c r="N82" s="40">
        <v>33589</v>
      </c>
      <c r="O82" s="40">
        <v>35255.19</v>
      </c>
    </row>
    <row r="83" spans="1:15">
      <c r="A83" s="24">
        <v>20531</v>
      </c>
      <c r="B83" s="24" t="s">
        <v>165</v>
      </c>
      <c r="C83" s="24" t="s">
        <v>97</v>
      </c>
      <c r="D83" s="24" t="s">
        <v>63</v>
      </c>
      <c r="E83" s="24">
        <v>66</v>
      </c>
      <c r="F83" s="34">
        <v>44562</v>
      </c>
      <c r="G83" s="40">
        <f t="shared" si="9"/>
        <v>35893.620000000003</v>
      </c>
      <c r="H83" s="42">
        <f t="shared" si="7"/>
        <v>35255.189739130459</v>
      </c>
      <c r="I83" s="40">
        <f t="shared" si="4"/>
        <v>638.43026086954342</v>
      </c>
      <c r="J83" s="40">
        <f>SUM($I$16:I83)</f>
        <v>-34475.234086958037</v>
      </c>
      <c r="K83" s="40">
        <v>1861623.45</v>
      </c>
      <c r="L83" s="40">
        <v>1896098.7</v>
      </c>
      <c r="M83" s="40">
        <v>1578.77</v>
      </c>
      <c r="N83" s="40">
        <v>33589</v>
      </c>
      <c r="O83" s="40">
        <v>35255.19</v>
      </c>
    </row>
    <row r="84" spans="1:15">
      <c r="A84" s="24">
        <v>20532</v>
      </c>
      <c r="B84" s="24" t="s">
        <v>166</v>
      </c>
      <c r="C84" s="24" t="s">
        <v>97</v>
      </c>
      <c r="D84" s="24" t="s">
        <v>63</v>
      </c>
      <c r="E84" s="24">
        <v>67</v>
      </c>
      <c r="F84" s="34">
        <v>44593</v>
      </c>
      <c r="G84" s="40">
        <f t="shared" si="9"/>
        <v>35893.620000000003</v>
      </c>
      <c r="H84" s="42">
        <f t="shared" si="7"/>
        <v>35255.189739130459</v>
      </c>
      <c r="I84" s="40">
        <f t="shared" si="4"/>
        <v>638.43026086954342</v>
      </c>
      <c r="J84" s="40">
        <f>SUM($I$16:I84)</f>
        <v>-33836.803826088493</v>
      </c>
      <c r="K84" s="40">
        <v>1827918.43</v>
      </c>
      <c r="L84" s="40">
        <v>1861755.25</v>
      </c>
      <c r="M84" s="40">
        <v>1550.17</v>
      </c>
      <c r="N84" s="40">
        <v>33589</v>
      </c>
      <c r="O84" s="40">
        <v>35255.19</v>
      </c>
    </row>
    <row r="85" spans="1:15">
      <c r="A85" s="24">
        <v>20535</v>
      </c>
      <c r="B85" s="24" t="s">
        <v>167</v>
      </c>
      <c r="C85" s="24" t="s">
        <v>97</v>
      </c>
      <c r="D85" s="24" t="s">
        <v>63</v>
      </c>
      <c r="E85" s="24">
        <v>68</v>
      </c>
      <c r="F85" s="34">
        <v>44621</v>
      </c>
      <c r="G85" s="40">
        <f t="shared" si="9"/>
        <v>35893.620000000003</v>
      </c>
      <c r="H85" s="42">
        <f t="shared" si="7"/>
        <v>35255.189739130459</v>
      </c>
      <c r="I85" s="40">
        <f t="shared" si="4"/>
        <v>638.43026086954342</v>
      </c>
      <c r="J85" s="40">
        <f>SUM($I$16:I85)</f>
        <v>-33198.37356521895</v>
      </c>
      <c r="K85" s="40">
        <v>1794184.79</v>
      </c>
      <c r="L85" s="40">
        <v>1827383.18</v>
      </c>
      <c r="M85" s="40">
        <v>1521.55</v>
      </c>
      <c r="N85" s="40">
        <v>33589</v>
      </c>
      <c r="O85" s="40">
        <v>35255.19</v>
      </c>
    </row>
    <row r="86" spans="1:15">
      <c r="A86" s="24">
        <v>20536</v>
      </c>
      <c r="B86" s="24" t="s">
        <v>168</v>
      </c>
      <c r="C86" s="24" t="s">
        <v>97</v>
      </c>
      <c r="D86" s="24" t="s">
        <v>63</v>
      </c>
      <c r="E86" s="24">
        <v>69</v>
      </c>
      <c r="F86" s="34">
        <v>44652</v>
      </c>
      <c r="G86" s="40">
        <f t="shared" si="9"/>
        <v>35893.620000000003</v>
      </c>
      <c r="H86" s="42">
        <f t="shared" si="7"/>
        <v>35255.189739130459</v>
      </c>
      <c r="I86" s="40">
        <f t="shared" si="4"/>
        <v>638.43026086954342</v>
      </c>
      <c r="J86" s="40">
        <f>SUM($I$16:I86)</f>
        <v>-32559.943304349406</v>
      </c>
      <c r="K86" s="40">
        <v>1760422.51</v>
      </c>
      <c r="L86" s="40">
        <v>1792982.47</v>
      </c>
      <c r="M86" s="40">
        <v>1492.91</v>
      </c>
      <c r="N86" s="40">
        <v>33589</v>
      </c>
      <c r="O86" s="40">
        <v>35255.19</v>
      </c>
    </row>
    <row r="87" spans="1:15">
      <c r="A87" s="24">
        <v>20537</v>
      </c>
      <c r="B87" s="24" t="s">
        <v>169</v>
      </c>
      <c r="C87" s="24" t="s">
        <v>97</v>
      </c>
      <c r="D87" s="24" t="s">
        <v>63</v>
      </c>
      <c r="E87" s="24">
        <v>70</v>
      </c>
      <c r="F87" s="34">
        <v>44682</v>
      </c>
      <c r="G87" s="40">
        <f t="shared" si="9"/>
        <v>35893.620000000003</v>
      </c>
      <c r="H87" s="42">
        <f t="shared" ref="H87:H118" si="10">$H$12</f>
        <v>35255.189739130459</v>
      </c>
      <c r="I87" s="40">
        <f t="shared" si="4"/>
        <v>638.43026086954342</v>
      </c>
      <c r="J87" s="40">
        <f>SUM($I$16:I87)</f>
        <v>-31921.513043479863</v>
      </c>
      <c r="K87" s="40">
        <v>1726631.56</v>
      </c>
      <c r="L87" s="40">
        <v>1758553.09</v>
      </c>
      <c r="M87" s="40">
        <v>1464.24</v>
      </c>
      <c r="N87" s="40">
        <v>33589</v>
      </c>
      <c r="O87" s="40">
        <v>35255.19</v>
      </c>
    </row>
    <row r="88" spans="1:15">
      <c r="A88" s="24">
        <v>20538</v>
      </c>
      <c r="B88" s="24" t="s">
        <v>170</v>
      </c>
      <c r="C88" s="24" t="s">
        <v>97</v>
      </c>
      <c r="D88" s="24" t="s">
        <v>63</v>
      </c>
      <c r="E88" s="24">
        <v>71</v>
      </c>
      <c r="F88" s="34">
        <v>44713</v>
      </c>
      <c r="G88" s="40">
        <f t="shared" si="9"/>
        <v>35893.620000000003</v>
      </c>
      <c r="H88" s="42">
        <f t="shared" si="10"/>
        <v>35255.189739130459</v>
      </c>
      <c r="I88" s="40">
        <f t="shared" ref="I88:I137" si="11">G88-H88</f>
        <v>638.43026086954342</v>
      </c>
      <c r="J88" s="40">
        <f>SUM($I$16:I88)</f>
        <v>-31283.08278261032</v>
      </c>
      <c r="K88" s="40">
        <v>1692811.92</v>
      </c>
      <c r="L88" s="40">
        <v>1724095.02</v>
      </c>
      <c r="M88" s="40">
        <v>1435.55</v>
      </c>
      <c r="N88" s="40">
        <v>33589</v>
      </c>
      <c r="O88" s="40">
        <v>35255.19</v>
      </c>
    </row>
    <row r="89" spans="1:15">
      <c r="A89" s="24">
        <v>20539</v>
      </c>
      <c r="B89" s="24" t="s">
        <v>171</v>
      </c>
      <c r="C89" s="24" t="s">
        <v>97</v>
      </c>
      <c r="D89" s="24" t="s">
        <v>63</v>
      </c>
      <c r="E89" s="24">
        <v>72</v>
      </c>
      <c r="F89" s="34">
        <v>44743</v>
      </c>
      <c r="G89" s="40">
        <f t="shared" si="9"/>
        <v>35893.620000000003</v>
      </c>
      <c r="H89" s="42">
        <f t="shared" si="10"/>
        <v>35255.189739130459</v>
      </c>
      <c r="I89" s="40">
        <f t="shared" si="11"/>
        <v>638.43026086954342</v>
      </c>
      <c r="J89" s="40">
        <f>SUM($I$16:I89)</f>
        <v>-30644.652521740776</v>
      </c>
      <c r="K89" s="40">
        <v>1658963.56</v>
      </c>
      <c r="L89" s="40">
        <v>1689608.23</v>
      </c>
      <c r="M89" s="40">
        <v>1406.83</v>
      </c>
      <c r="N89" s="40">
        <v>33589</v>
      </c>
      <c r="O89" s="40">
        <v>35255.19</v>
      </c>
    </row>
    <row r="90" spans="1:15">
      <c r="A90" s="24">
        <v>20540</v>
      </c>
      <c r="B90" s="24" t="s">
        <v>172</v>
      </c>
      <c r="C90" s="24" t="s">
        <v>97</v>
      </c>
      <c r="D90" s="24" t="s">
        <v>63</v>
      </c>
      <c r="E90" s="24">
        <v>73</v>
      </c>
      <c r="F90" s="34">
        <v>44774</v>
      </c>
      <c r="G90" s="40">
        <f t="shared" si="9"/>
        <v>35893.620000000003</v>
      </c>
      <c r="H90" s="42">
        <f t="shared" si="10"/>
        <v>35255.189739130459</v>
      </c>
      <c r="I90" s="40">
        <f t="shared" si="11"/>
        <v>638.43026086954342</v>
      </c>
      <c r="J90" s="40">
        <f>SUM($I$16:I90)</f>
        <v>-30006.222260871233</v>
      </c>
      <c r="K90" s="40">
        <v>1625086.47</v>
      </c>
      <c r="L90" s="40">
        <v>1655092.71</v>
      </c>
      <c r="M90" s="40">
        <v>1378.1</v>
      </c>
      <c r="N90" s="40">
        <v>33589</v>
      </c>
      <c r="O90" s="40">
        <v>35255.19</v>
      </c>
    </row>
    <row r="91" spans="1:15">
      <c r="A91" s="24">
        <v>20541</v>
      </c>
      <c r="B91" s="24" t="s">
        <v>173</v>
      </c>
      <c r="C91" s="24" t="s">
        <v>97</v>
      </c>
      <c r="D91" s="24" t="s">
        <v>63</v>
      </c>
      <c r="E91" s="24">
        <v>74</v>
      </c>
      <c r="F91" s="34">
        <v>44805</v>
      </c>
      <c r="G91" s="40">
        <f t="shared" si="9"/>
        <v>35893.620000000003</v>
      </c>
      <c r="H91" s="42">
        <f t="shared" si="10"/>
        <v>35255.189739130459</v>
      </c>
      <c r="I91" s="40">
        <f t="shared" si="11"/>
        <v>638.43026086954342</v>
      </c>
      <c r="J91" s="40">
        <f>SUM($I$16:I91)</f>
        <v>-29367.792000001689</v>
      </c>
      <c r="K91" s="40">
        <v>1591180.61</v>
      </c>
      <c r="L91" s="40">
        <v>1620548.42</v>
      </c>
      <c r="M91" s="40">
        <v>1349.33</v>
      </c>
      <c r="N91" s="40">
        <v>33589</v>
      </c>
      <c r="O91" s="40">
        <v>35255.19</v>
      </c>
    </row>
    <row r="92" spans="1:15">
      <c r="A92" s="24">
        <v>20542</v>
      </c>
      <c r="B92" s="24" t="s">
        <v>174</v>
      </c>
      <c r="C92" s="24" t="s">
        <v>97</v>
      </c>
      <c r="D92" s="24" t="s">
        <v>63</v>
      </c>
      <c r="E92" s="24">
        <v>75</v>
      </c>
      <c r="F92" s="34">
        <v>44835</v>
      </c>
      <c r="G92" s="40">
        <f t="shared" si="9"/>
        <v>35893.620000000003</v>
      </c>
      <c r="H92" s="42">
        <f t="shared" si="10"/>
        <v>35255.189739130459</v>
      </c>
      <c r="I92" s="40">
        <f t="shared" si="11"/>
        <v>638.43026086954342</v>
      </c>
      <c r="J92" s="40">
        <f>SUM($I$16:I92)</f>
        <v>-28729.361739132146</v>
      </c>
      <c r="K92" s="40">
        <v>1557245.97</v>
      </c>
      <c r="L92" s="40">
        <v>1585975.35</v>
      </c>
      <c r="M92" s="40">
        <v>1320.55</v>
      </c>
      <c r="N92" s="40">
        <v>33589</v>
      </c>
      <c r="O92" s="40">
        <v>35255.19</v>
      </c>
    </row>
    <row r="93" spans="1:15">
      <c r="A93" s="24">
        <v>20533</v>
      </c>
      <c r="B93" s="24" t="s">
        <v>175</v>
      </c>
      <c r="C93" s="24" t="s">
        <v>97</v>
      </c>
      <c r="D93" s="24" t="s">
        <v>63</v>
      </c>
      <c r="E93" s="24">
        <v>76</v>
      </c>
      <c r="F93" s="34">
        <v>44866</v>
      </c>
      <c r="G93" s="40">
        <f t="shared" si="9"/>
        <v>35893.620000000003</v>
      </c>
      <c r="H93" s="42">
        <f t="shared" si="10"/>
        <v>35255.189739130459</v>
      </c>
      <c r="I93" s="40">
        <f t="shared" si="11"/>
        <v>638.43026086954342</v>
      </c>
      <c r="J93" s="40">
        <f>SUM($I$16:I93)</f>
        <v>-28090.931478262602</v>
      </c>
      <c r="K93" s="40">
        <v>1523282.51</v>
      </c>
      <c r="L93" s="40">
        <v>1551373.46</v>
      </c>
      <c r="M93" s="40">
        <v>1291.73</v>
      </c>
      <c r="N93" s="40">
        <v>33589</v>
      </c>
      <c r="O93" s="40">
        <v>35255.19</v>
      </c>
    </row>
    <row r="94" spans="1:15">
      <c r="A94" s="24">
        <v>20534</v>
      </c>
      <c r="B94" s="24" t="s">
        <v>176</v>
      </c>
      <c r="C94" s="24" t="s">
        <v>97</v>
      </c>
      <c r="D94" s="24" t="s">
        <v>63</v>
      </c>
      <c r="E94" s="24">
        <v>77</v>
      </c>
      <c r="F94" s="34">
        <v>44896</v>
      </c>
      <c r="G94" s="40">
        <f t="shared" si="9"/>
        <v>35893.620000000003</v>
      </c>
      <c r="H94" s="42">
        <f t="shared" si="10"/>
        <v>35255.189739130459</v>
      </c>
      <c r="I94" s="40">
        <f t="shared" si="11"/>
        <v>638.43026086954342</v>
      </c>
      <c r="J94" s="40">
        <f>SUM($I$16:I94)</f>
        <v>-27452.501217393059</v>
      </c>
      <c r="K94" s="40">
        <v>1489290.22</v>
      </c>
      <c r="L94" s="40">
        <v>1516742.74</v>
      </c>
      <c r="M94" s="40">
        <v>1262.9000000000001</v>
      </c>
      <c r="N94" s="40">
        <v>33589</v>
      </c>
      <c r="O94" s="40">
        <v>35255.19</v>
      </c>
    </row>
    <row r="95" spans="1:15">
      <c r="A95" s="24">
        <v>20543</v>
      </c>
      <c r="B95" s="24" t="s">
        <v>177</v>
      </c>
      <c r="C95" s="24" t="s">
        <v>97</v>
      </c>
      <c r="D95" s="24" t="s">
        <v>63</v>
      </c>
      <c r="E95" s="24">
        <v>78</v>
      </c>
      <c r="F95" s="34">
        <v>44927</v>
      </c>
      <c r="G95" s="40">
        <f t="shared" si="9"/>
        <v>35893.620000000003</v>
      </c>
      <c r="H95" s="42">
        <f t="shared" si="10"/>
        <v>35255.189739130459</v>
      </c>
      <c r="I95" s="40">
        <f t="shared" si="11"/>
        <v>638.43026086954342</v>
      </c>
      <c r="J95" s="40">
        <f>SUM($I$16:I95)</f>
        <v>-26814.070956523516</v>
      </c>
      <c r="K95" s="40">
        <v>1455269.07</v>
      </c>
      <c r="L95" s="40">
        <v>1482083.16</v>
      </c>
      <c r="M95" s="40">
        <v>1234.04</v>
      </c>
      <c r="N95" s="40">
        <v>33589</v>
      </c>
      <c r="O95" s="40">
        <v>35255.19</v>
      </c>
    </row>
    <row r="96" spans="1:15">
      <c r="A96" s="24">
        <v>20544</v>
      </c>
      <c r="B96" s="24" t="s">
        <v>178</v>
      </c>
      <c r="C96" s="24" t="s">
        <v>97</v>
      </c>
      <c r="D96" s="24" t="s">
        <v>63</v>
      </c>
      <c r="E96" s="24">
        <v>79</v>
      </c>
      <c r="F96" s="34">
        <v>44958</v>
      </c>
      <c r="G96" s="40">
        <f t="shared" si="9"/>
        <v>35893.620000000003</v>
      </c>
      <c r="H96" s="42">
        <f t="shared" si="10"/>
        <v>35255.189739130459</v>
      </c>
      <c r="I96" s="40">
        <f t="shared" si="11"/>
        <v>638.43026086954342</v>
      </c>
      <c r="J96" s="40">
        <f>SUM($I$16:I96)</f>
        <v>-26175.640695653972</v>
      </c>
      <c r="K96" s="40">
        <v>1421219.04</v>
      </c>
      <c r="L96" s="40">
        <v>1447394.7</v>
      </c>
      <c r="M96" s="40">
        <v>1205.1600000000001</v>
      </c>
      <c r="N96" s="40">
        <v>33589</v>
      </c>
      <c r="O96" s="40">
        <v>35255.19</v>
      </c>
    </row>
    <row r="97" spans="1:15">
      <c r="A97" s="24">
        <v>20547</v>
      </c>
      <c r="B97" s="24" t="s">
        <v>179</v>
      </c>
      <c r="C97" s="24" t="s">
        <v>97</v>
      </c>
      <c r="D97" s="24" t="s">
        <v>63</v>
      </c>
      <c r="E97" s="24">
        <v>80</v>
      </c>
      <c r="F97" s="34">
        <v>44986</v>
      </c>
      <c r="G97" s="40">
        <f t="shared" si="9"/>
        <v>35893.620000000003</v>
      </c>
      <c r="H97" s="42">
        <f t="shared" si="10"/>
        <v>35255.189739130459</v>
      </c>
      <c r="I97" s="40">
        <f t="shared" si="11"/>
        <v>638.43026086954342</v>
      </c>
      <c r="J97" s="40">
        <f>SUM($I$16:I97)</f>
        <v>-25537.210434784429</v>
      </c>
      <c r="K97" s="40">
        <v>1387140.1</v>
      </c>
      <c r="L97" s="40">
        <v>1412677.33</v>
      </c>
      <c r="M97" s="40">
        <v>1176.25</v>
      </c>
      <c r="N97" s="40">
        <v>33589</v>
      </c>
      <c r="O97" s="40">
        <v>35255.19</v>
      </c>
    </row>
    <row r="98" spans="1:15">
      <c r="A98" s="24">
        <v>20548</v>
      </c>
      <c r="B98" s="24" t="s">
        <v>180</v>
      </c>
      <c r="C98" s="24" t="s">
        <v>97</v>
      </c>
      <c r="D98" s="24" t="s">
        <v>63</v>
      </c>
      <c r="E98" s="24">
        <v>81</v>
      </c>
      <c r="F98" s="34">
        <v>45017</v>
      </c>
      <c r="G98" s="40">
        <f t="shared" si="9"/>
        <v>35893.620000000003</v>
      </c>
      <c r="H98" s="42">
        <f t="shared" si="10"/>
        <v>35255.189739130459</v>
      </c>
      <c r="I98" s="40">
        <f t="shared" si="11"/>
        <v>638.43026086954342</v>
      </c>
      <c r="J98" s="40">
        <f>SUM($I$16:I98)</f>
        <v>-24898.780173914885</v>
      </c>
      <c r="K98" s="40">
        <v>1353032.23</v>
      </c>
      <c r="L98" s="40">
        <v>1377931.03</v>
      </c>
      <c r="M98" s="40">
        <v>1147.32</v>
      </c>
      <c r="N98" s="40">
        <v>33589</v>
      </c>
      <c r="O98" s="40">
        <v>35255.19</v>
      </c>
    </row>
    <row r="99" spans="1:15">
      <c r="A99" s="24">
        <v>20549</v>
      </c>
      <c r="B99" s="24" t="s">
        <v>181</v>
      </c>
      <c r="C99" s="24" t="s">
        <v>97</v>
      </c>
      <c r="D99" s="24" t="s">
        <v>63</v>
      </c>
      <c r="E99" s="24">
        <v>82</v>
      </c>
      <c r="F99" s="34">
        <v>45047</v>
      </c>
      <c r="G99" s="40">
        <f t="shared" si="9"/>
        <v>35893.620000000003</v>
      </c>
      <c r="H99" s="42">
        <f t="shared" si="10"/>
        <v>35255.189739130459</v>
      </c>
      <c r="I99" s="40">
        <f t="shared" si="11"/>
        <v>638.43026086954342</v>
      </c>
      <c r="J99" s="40">
        <f>SUM($I$16:I99)</f>
        <v>-24260.349913045342</v>
      </c>
      <c r="K99" s="40">
        <v>1318895.3999999999</v>
      </c>
      <c r="L99" s="40">
        <v>1343155.77</v>
      </c>
      <c r="M99" s="40">
        <v>1118.3599999999999</v>
      </c>
      <c r="N99" s="40">
        <v>33589</v>
      </c>
      <c r="O99" s="40">
        <v>35255.19</v>
      </c>
    </row>
    <row r="100" spans="1:15">
      <c r="A100" s="24">
        <v>20550</v>
      </c>
      <c r="B100" s="24" t="s">
        <v>182</v>
      </c>
      <c r="C100" s="24" t="s">
        <v>97</v>
      </c>
      <c r="D100" s="24" t="s">
        <v>63</v>
      </c>
      <c r="E100" s="24">
        <v>83</v>
      </c>
      <c r="F100" s="34">
        <v>45078</v>
      </c>
      <c r="G100" s="40">
        <f t="shared" si="9"/>
        <v>35893.620000000003</v>
      </c>
      <c r="H100" s="42">
        <f t="shared" si="10"/>
        <v>35255.189739130459</v>
      </c>
      <c r="I100" s="40">
        <f t="shared" si="11"/>
        <v>638.43026086954342</v>
      </c>
      <c r="J100" s="40">
        <f>SUM($I$16:I100)</f>
        <v>-23621.919652175799</v>
      </c>
      <c r="K100" s="40">
        <v>1284729.6000000001</v>
      </c>
      <c r="L100" s="40">
        <v>1308351.54</v>
      </c>
      <c r="M100" s="40">
        <v>1089.3900000000001</v>
      </c>
      <c r="N100" s="40">
        <v>33589</v>
      </c>
      <c r="O100" s="40">
        <v>35255.19</v>
      </c>
    </row>
    <row r="101" spans="1:15">
      <c r="A101" s="24">
        <v>20551</v>
      </c>
      <c r="B101" s="24" t="s">
        <v>183</v>
      </c>
      <c r="C101" s="24" t="s">
        <v>97</v>
      </c>
      <c r="D101" s="24" t="s">
        <v>63</v>
      </c>
      <c r="E101" s="24">
        <v>84</v>
      </c>
      <c r="F101" s="34">
        <v>45108</v>
      </c>
      <c r="G101" s="40">
        <f t="shared" si="9"/>
        <v>35893.620000000003</v>
      </c>
      <c r="H101" s="42">
        <f t="shared" si="10"/>
        <v>35255.189739130459</v>
      </c>
      <c r="I101" s="40">
        <f t="shared" si="11"/>
        <v>638.43026086954342</v>
      </c>
      <c r="J101" s="40">
        <f>SUM($I$16:I101)</f>
        <v>-22983.489391306255</v>
      </c>
      <c r="K101" s="40">
        <v>1250534.79</v>
      </c>
      <c r="L101" s="40">
        <v>1273518.3</v>
      </c>
      <c r="M101" s="40">
        <v>1060.3800000000001</v>
      </c>
      <c r="N101" s="40">
        <v>33589</v>
      </c>
      <c r="O101" s="40">
        <v>35255.19</v>
      </c>
    </row>
    <row r="102" spans="1:15">
      <c r="A102" s="24">
        <v>20552</v>
      </c>
      <c r="B102" s="24" t="s">
        <v>184</v>
      </c>
      <c r="C102" s="24" t="s">
        <v>97</v>
      </c>
      <c r="D102" s="24" t="s">
        <v>63</v>
      </c>
      <c r="E102" s="24">
        <v>85</v>
      </c>
      <c r="F102" s="34">
        <v>45139</v>
      </c>
      <c r="G102" s="40">
        <f t="shared" si="9"/>
        <v>35893.620000000003</v>
      </c>
      <c r="H102" s="42">
        <f t="shared" si="10"/>
        <v>35255.189739130459</v>
      </c>
      <c r="I102" s="40">
        <f t="shared" si="11"/>
        <v>638.43026086954342</v>
      </c>
      <c r="J102" s="40">
        <f>SUM($I$16:I102)</f>
        <v>-22345.059130436712</v>
      </c>
      <c r="K102" s="40">
        <v>1216310.95</v>
      </c>
      <c r="L102" s="40">
        <v>1238656.03</v>
      </c>
      <c r="M102" s="40">
        <v>1031.3499999999999</v>
      </c>
      <c r="N102" s="40">
        <v>33589</v>
      </c>
      <c r="O102" s="40">
        <v>35255.19</v>
      </c>
    </row>
    <row r="103" spans="1:15">
      <c r="A103" s="24">
        <v>20553</v>
      </c>
      <c r="B103" s="24" t="s">
        <v>185</v>
      </c>
      <c r="C103" s="24" t="s">
        <v>97</v>
      </c>
      <c r="D103" s="24" t="s">
        <v>63</v>
      </c>
      <c r="E103" s="24">
        <v>86</v>
      </c>
      <c r="F103" s="34">
        <v>45170</v>
      </c>
      <c r="G103" s="40">
        <f t="shared" si="9"/>
        <v>35893.620000000003</v>
      </c>
      <c r="H103" s="42">
        <f t="shared" si="10"/>
        <v>35255.189739130459</v>
      </c>
      <c r="I103" s="40">
        <f t="shared" si="11"/>
        <v>638.43026086954342</v>
      </c>
      <c r="J103" s="40">
        <f>SUM($I$16:I103)</f>
        <v>-21706.628869567168</v>
      </c>
      <c r="K103" s="40">
        <v>1182058.06</v>
      </c>
      <c r="L103" s="40">
        <v>1203764.71</v>
      </c>
      <c r="M103" s="40">
        <v>1002.3</v>
      </c>
      <c r="N103" s="40">
        <v>33589</v>
      </c>
      <c r="O103" s="40">
        <v>35255.19</v>
      </c>
    </row>
    <row r="104" spans="1:15">
      <c r="A104" s="24">
        <v>20554</v>
      </c>
      <c r="B104" s="24" t="s">
        <v>186</v>
      </c>
      <c r="C104" s="24" t="s">
        <v>97</v>
      </c>
      <c r="D104" s="24" t="s">
        <v>63</v>
      </c>
      <c r="E104" s="24">
        <v>87</v>
      </c>
      <c r="F104" s="34">
        <v>45200</v>
      </c>
      <c r="G104" s="40">
        <f t="shared" si="9"/>
        <v>35893.620000000003</v>
      </c>
      <c r="H104" s="42">
        <f t="shared" si="10"/>
        <v>35255.189739130459</v>
      </c>
      <c r="I104" s="40">
        <f t="shared" si="11"/>
        <v>638.43026086954342</v>
      </c>
      <c r="J104" s="40">
        <f>SUM($I$16:I104)</f>
        <v>-21068.198608697625</v>
      </c>
      <c r="K104" s="40">
        <v>1147776.1000000001</v>
      </c>
      <c r="L104" s="40">
        <v>1168844.32</v>
      </c>
      <c r="M104" s="40">
        <v>973.23</v>
      </c>
      <c r="N104" s="40">
        <v>33589</v>
      </c>
      <c r="O104" s="40">
        <v>35255.19</v>
      </c>
    </row>
    <row r="105" spans="1:15">
      <c r="A105" s="24">
        <v>20545</v>
      </c>
      <c r="B105" s="24" t="s">
        <v>187</v>
      </c>
      <c r="C105" s="24" t="s">
        <v>97</v>
      </c>
      <c r="D105" s="24" t="s">
        <v>63</v>
      </c>
      <c r="E105" s="24">
        <v>88</v>
      </c>
      <c r="F105" s="34">
        <v>45231</v>
      </c>
      <c r="G105" s="40">
        <f t="shared" si="9"/>
        <v>35893.620000000003</v>
      </c>
      <c r="H105" s="42">
        <f t="shared" si="10"/>
        <v>35255.189739130459</v>
      </c>
      <c r="I105" s="40">
        <f t="shared" si="11"/>
        <v>638.43026086954342</v>
      </c>
      <c r="J105" s="40">
        <f>SUM($I$16:I105)</f>
        <v>-20429.768347828081</v>
      </c>
      <c r="K105" s="40">
        <v>1113465.04</v>
      </c>
      <c r="L105" s="40">
        <v>1133894.83</v>
      </c>
      <c r="M105" s="40">
        <v>944.13</v>
      </c>
      <c r="N105" s="40">
        <v>33589</v>
      </c>
      <c r="O105" s="40">
        <v>35255.19</v>
      </c>
    </row>
    <row r="106" spans="1:15">
      <c r="A106" s="24">
        <v>20546</v>
      </c>
      <c r="B106" s="24" t="s">
        <v>188</v>
      </c>
      <c r="C106" s="24" t="s">
        <v>97</v>
      </c>
      <c r="D106" s="24" t="s">
        <v>63</v>
      </c>
      <c r="E106" s="24">
        <v>89</v>
      </c>
      <c r="F106" s="34">
        <v>45261</v>
      </c>
      <c r="G106" s="40">
        <f t="shared" si="9"/>
        <v>35893.620000000003</v>
      </c>
      <c r="H106" s="42">
        <f t="shared" si="10"/>
        <v>35255.189739130459</v>
      </c>
      <c r="I106" s="40">
        <f t="shared" si="11"/>
        <v>638.43026086954342</v>
      </c>
      <c r="J106" s="40">
        <f>SUM($I$16:I106)</f>
        <v>-19791.338086958538</v>
      </c>
      <c r="K106" s="40">
        <v>1079124.8500000001</v>
      </c>
      <c r="L106" s="40">
        <v>1098916.21</v>
      </c>
      <c r="M106" s="40">
        <v>915</v>
      </c>
      <c r="N106" s="40">
        <v>33589</v>
      </c>
      <c r="O106" s="40">
        <v>35255.19</v>
      </c>
    </row>
    <row r="107" spans="1:15">
      <c r="A107" s="24">
        <v>20555</v>
      </c>
      <c r="B107" s="24" t="s">
        <v>189</v>
      </c>
      <c r="C107" s="24" t="s">
        <v>97</v>
      </c>
      <c r="D107" s="24" t="s">
        <v>63</v>
      </c>
      <c r="E107" s="24">
        <v>90</v>
      </c>
      <c r="F107" s="34">
        <v>45292</v>
      </c>
      <c r="G107" s="40">
        <f t="shared" si="9"/>
        <v>35893.620000000003</v>
      </c>
      <c r="H107" s="42">
        <f t="shared" si="10"/>
        <v>35255.189739130459</v>
      </c>
      <c r="I107" s="40">
        <f t="shared" si="11"/>
        <v>638.43026086954342</v>
      </c>
      <c r="J107" s="40">
        <f>SUM($I$16:I107)</f>
        <v>-19152.907826088995</v>
      </c>
      <c r="K107" s="40">
        <v>1044755.51</v>
      </c>
      <c r="L107" s="40">
        <v>1063908.44</v>
      </c>
      <c r="M107" s="40">
        <v>885.85</v>
      </c>
      <c r="N107" s="40">
        <v>33589</v>
      </c>
      <c r="O107" s="40">
        <v>35255.19</v>
      </c>
    </row>
    <row r="108" spans="1:15">
      <c r="A108" s="24">
        <v>20556</v>
      </c>
      <c r="B108" s="24" t="s">
        <v>190</v>
      </c>
      <c r="C108" s="24" t="s">
        <v>97</v>
      </c>
      <c r="D108" s="24" t="s">
        <v>63</v>
      </c>
      <c r="E108" s="24">
        <v>91</v>
      </c>
      <c r="F108" s="34">
        <v>45323</v>
      </c>
      <c r="G108" s="40">
        <f t="shared" si="9"/>
        <v>35893.620000000003</v>
      </c>
      <c r="H108" s="42">
        <f t="shared" si="10"/>
        <v>35255.189739130459</v>
      </c>
      <c r="I108" s="40">
        <f t="shared" si="11"/>
        <v>638.43026086954342</v>
      </c>
      <c r="J108" s="40">
        <f>SUM($I$16:I108)</f>
        <v>-18514.477565219451</v>
      </c>
      <c r="K108" s="40">
        <v>1010357</v>
      </c>
      <c r="L108" s="40">
        <v>1028871.5</v>
      </c>
      <c r="M108" s="40">
        <v>856.68</v>
      </c>
      <c r="N108" s="40">
        <v>33589</v>
      </c>
      <c r="O108" s="40">
        <v>35255.19</v>
      </c>
    </row>
    <row r="109" spans="1:15">
      <c r="A109" s="24">
        <v>20559</v>
      </c>
      <c r="B109" s="24" t="s">
        <v>191</v>
      </c>
      <c r="C109" s="24" t="s">
        <v>97</v>
      </c>
      <c r="D109" s="24" t="s">
        <v>63</v>
      </c>
      <c r="E109" s="24">
        <v>92</v>
      </c>
      <c r="F109" s="34">
        <v>45352</v>
      </c>
      <c r="G109" s="40">
        <f t="shared" si="9"/>
        <v>35893.620000000003</v>
      </c>
      <c r="H109" s="42">
        <f t="shared" si="10"/>
        <v>35255.189739130459</v>
      </c>
      <c r="I109" s="40">
        <f t="shared" si="11"/>
        <v>638.43026086954342</v>
      </c>
      <c r="J109" s="40">
        <f>SUM($I$16:I109)</f>
        <v>-17876.047304349908</v>
      </c>
      <c r="K109" s="40">
        <v>975929.29</v>
      </c>
      <c r="L109" s="40">
        <v>993805.36</v>
      </c>
      <c r="M109" s="40">
        <v>827.48</v>
      </c>
      <c r="N109" s="40">
        <v>33589</v>
      </c>
      <c r="O109" s="40">
        <v>35255.19</v>
      </c>
    </row>
    <row r="110" spans="1:15">
      <c r="A110" s="24">
        <v>20560</v>
      </c>
      <c r="B110" s="24" t="s">
        <v>192</v>
      </c>
      <c r="C110" s="24" t="s">
        <v>97</v>
      </c>
      <c r="D110" s="24" t="s">
        <v>63</v>
      </c>
      <c r="E110" s="24">
        <v>93</v>
      </c>
      <c r="F110" s="34">
        <v>45383</v>
      </c>
      <c r="G110" s="40">
        <f t="shared" si="9"/>
        <v>35893.620000000003</v>
      </c>
      <c r="H110" s="42">
        <f t="shared" si="10"/>
        <v>35255.189739130459</v>
      </c>
      <c r="I110" s="40">
        <f t="shared" si="11"/>
        <v>638.43026086954342</v>
      </c>
      <c r="J110" s="40">
        <f>SUM($I$16:I110)</f>
        <v>-17237.617043480364</v>
      </c>
      <c r="K110" s="40">
        <v>941472.36</v>
      </c>
      <c r="L110" s="40">
        <v>958710</v>
      </c>
      <c r="M110" s="40">
        <v>798.26</v>
      </c>
      <c r="N110" s="40">
        <v>33589</v>
      </c>
      <c r="O110" s="40">
        <v>35255.19</v>
      </c>
    </row>
    <row r="111" spans="1:15">
      <c r="A111" s="24">
        <v>20561</v>
      </c>
      <c r="B111" s="24" t="s">
        <v>193</v>
      </c>
      <c r="C111" s="24" t="s">
        <v>97</v>
      </c>
      <c r="D111" s="24" t="s">
        <v>63</v>
      </c>
      <c r="E111" s="24">
        <v>94</v>
      </c>
      <c r="F111" s="34">
        <v>45413</v>
      </c>
      <c r="G111" s="40">
        <f t="shared" si="9"/>
        <v>35893.620000000003</v>
      </c>
      <c r="H111" s="42">
        <f t="shared" si="10"/>
        <v>35255.189739130459</v>
      </c>
      <c r="I111" s="40">
        <f t="shared" si="11"/>
        <v>638.43026086954342</v>
      </c>
      <c r="J111" s="40">
        <f>SUM($I$16:I111)</f>
        <v>-16599.186782610821</v>
      </c>
      <c r="K111" s="40">
        <v>906986.18</v>
      </c>
      <c r="L111" s="40">
        <v>923585.39</v>
      </c>
      <c r="M111" s="40">
        <v>769.01</v>
      </c>
      <c r="N111" s="40">
        <v>33589</v>
      </c>
      <c r="O111" s="40">
        <v>35255.19</v>
      </c>
    </row>
    <row r="112" spans="1:15">
      <c r="A112" s="24">
        <v>20562</v>
      </c>
      <c r="B112" s="24" t="s">
        <v>194</v>
      </c>
      <c r="C112" s="24" t="s">
        <v>97</v>
      </c>
      <c r="D112" s="24" t="s">
        <v>63</v>
      </c>
      <c r="E112" s="24">
        <v>95</v>
      </c>
      <c r="F112" s="34">
        <v>45444</v>
      </c>
      <c r="G112" s="40">
        <f t="shared" si="9"/>
        <v>35893.620000000003</v>
      </c>
      <c r="H112" s="42">
        <f t="shared" si="10"/>
        <v>35255.189739130459</v>
      </c>
      <c r="I112" s="40">
        <f t="shared" si="11"/>
        <v>638.43026086954342</v>
      </c>
      <c r="J112" s="40">
        <f>SUM($I$16:I112)</f>
        <v>-15960.756521741278</v>
      </c>
      <c r="K112" s="40">
        <v>872470.73</v>
      </c>
      <c r="L112" s="40">
        <v>888431.51</v>
      </c>
      <c r="M112" s="40">
        <v>739.74</v>
      </c>
      <c r="N112" s="40">
        <v>33589</v>
      </c>
      <c r="O112" s="40">
        <v>35255.19</v>
      </c>
    </row>
    <row r="113" spans="1:15">
      <c r="A113" s="24">
        <v>20564</v>
      </c>
      <c r="B113" s="24" t="s">
        <v>195</v>
      </c>
      <c r="C113" s="24" t="s">
        <v>97</v>
      </c>
      <c r="D113" s="24" t="s">
        <v>63</v>
      </c>
      <c r="E113" s="24">
        <v>96</v>
      </c>
      <c r="F113" s="34">
        <v>45474</v>
      </c>
      <c r="G113" s="40">
        <f t="shared" si="9"/>
        <v>35893.620000000003</v>
      </c>
      <c r="H113" s="42">
        <f t="shared" si="10"/>
        <v>35255.189739130459</v>
      </c>
      <c r="I113" s="40">
        <f t="shared" si="11"/>
        <v>638.43026086954342</v>
      </c>
      <c r="J113" s="40">
        <f>SUM($I$16:I113)</f>
        <v>-15322.326260871734</v>
      </c>
      <c r="K113" s="40">
        <v>837925.99</v>
      </c>
      <c r="L113" s="40">
        <v>853248.34</v>
      </c>
      <c r="M113" s="40">
        <v>710.45</v>
      </c>
      <c r="N113" s="40">
        <v>33589</v>
      </c>
      <c r="O113" s="40">
        <v>35255.19</v>
      </c>
    </row>
    <row r="114" spans="1:15">
      <c r="A114" s="24">
        <v>20563</v>
      </c>
      <c r="B114" s="24" t="s">
        <v>196</v>
      </c>
      <c r="C114" s="24" t="s">
        <v>97</v>
      </c>
      <c r="D114" s="24" t="s">
        <v>63</v>
      </c>
      <c r="E114" s="24">
        <v>97</v>
      </c>
      <c r="F114" s="34">
        <v>45505</v>
      </c>
      <c r="G114" s="40">
        <f t="shared" si="9"/>
        <v>35893.620000000003</v>
      </c>
      <c r="H114" s="42">
        <f t="shared" si="10"/>
        <v>35255.189739130459</v>
      </c>
      <c r="I114" s="40">
        <f t="shared" si="11"/>
        <v>638.43026086954342</v>
      </c>
      <c r="J114" s="40">
        <f>SUM($I$16:I114)</f>
        <v>-14683.896000002191</v>
      </c>
      <c r="K114" s="40">
        <v>803351.93</v>
      </c>
      <c r="L114" s="40">
        <v>818035.85</v>
      </c>
      <c r="M114" s="40">
        <v>681.13</v>
      </c>
      <c r="N114" s="40">
        <v>33589</v>
      </c>
      <c r="O114" s="40">
        <v>35255.19</v>
      </c>
    </row>
    <row r="115" spans="1:15">
      <c r="A115" s="24">
        <v>20565</v>
      </c>
      <c r="B115" s="24" t="s">
        <v>197</v>
      </c>
      <c r="C115" s="24" t="s">
        <v>97</v>
      </c>
      <c r="D115" s="24" t="s">
        <v>63</v>
      </c>
      <c r="E115" s="24">
        <v>98</v>
      </c>
      <c r="F115" s="34">
        <v>45536</v>
      </c>
      <c r="G115" s="40">
        <f t="shared" si="9"/>
        <v>35893.620000000003</v>
      </c>
      <c r="H115" s="42">
        <f t="shared" si="10"/>
        <v>35255.189739130459</v>
      </c>
      <c r="I115" s="40">
        <f t="shared" si="11"/>
        <v>638.43026086954342</v>
      </c>
      <c r="J115" s="40">
        <f>SUM($I$16:I115)</f>
        <v>-14045.465739132647</v>
      </c>
      <c r="K115" s="40">
        <v>768748.53</v>
      </c>
      <c r="L115" s="40">
        <v>782794.02</v>
      </c>
      <c r="M115" s="40">
        <v>651.79</v>
      </c>
      <c r="N115" s="40">
        <v>33589</v>
      </c>
      <c r="O115" s="40">
        <v>35255.19</v>
      </c>
    </row>
    <row r="116" spans="1:15">
      <c r="A116" s="24">
        <v>20566</v>
      </c>
      <c r="B116" s="24" t="s">
        <v>198</v>
      </c>
      <c r="C116" s="24" t="s">
        <v>97</v>
      </c>
      <c r="D116" s="24" t="s">
        <v>63</v>
      </c>
      <c r="E116" s="24">
        <v>99</v>
      </c>
      <c r="F116" s="34">
        <v>45566</v>
      </c>
      <c r="G116" s="40">
        <f t="shared" si="9"/>
        <v>35893.620000000003</v>
      </c>
      <c r="H116" s="42">
        <f t="shared" si="10"/>
        <v>35255.189739130459</v>
      </c>
      <c r="I116" s="40">
        <f t="shared" si="11"/>
        <v>638.43026086954342</v>
      </c>
      <c r="J116" s="40">
        <f>SUM($I$16:I116)</f>
        <v>-13407.035478263104</v>
      </c>
      <c r="K116" s="40">
        <v>734115.76</v>
      </c>
      <c r="L116" s="40">
        <v>747522.82</v>
      </c>
      <c r="M116" s="40">
        <v>622.41999999999996</v>
      </c>
      <c r="N116" s="40">
        <v>33589</v>
      </c>
      <c r="O116" s="40">
        <v>35255.19</v>
      </c>
    </row>
    <row r="117" spans="1:15">
      <c r="A117" s="24">
        <v>20557</v>
      </c>
      <c r="B117" s="24" t="s">
        <v>199</v>
      </c>
      <c r="C117" s="24" t="s">
        <v>97</v>
      </c>
      <c r="D117" s="24" t="s">
        <v>63</v>
      </c>
      <c r="E117" s="24">
        <v>100</v>
      </c>
      <c r="F117" s="34">
        <v>45597</v>
      </c>
      <c r="G117" s="40">
        <f t="shared" si="9"/>
        <v>35893.620000000003</v>
      </c>
      <c r="H117" s="42">
        <f t="shared" si="10"/>
        <v>35255.189739130459</v>
      </c>
      <c r="I117" s="40">
        <f t="shared" si="11"/>
        <v>638.43026086954342</v>
      </c>
      <c r="J117" s="40">
        <f>SUM($I$16:I117)</f>
        <v>-12768.60521739356</v>
      </c>
      <c r="K117" s="40">
        <v>699453.59</v>
      </c>
      <c r="L117" s="40">
        <v>712222.22</v>
      </c>
      <c r="M117" s="40">
        <v>593.02</v>
      </c>
      <c r="N117" s="40">
        <v>33589</v>
      </c>
      <c r="O117" s="40">
        <v>35255.19</v>
      </c>
    </row>
    <row r="118" spans="1:15">
      <c r="A118" s="24">
        <v>20558</v>
      </c>
      <c r="B118" s="24" t="s">
        <v>200</v>
      </c>
      <c r="C118" s="24" t="s">
        <v>97</v>
      </c>
      <c r="D118" s="24" t="s">
        <v>63</v>
      </c>
      <c r="E118" s="24">
        <v>101</v>
      </c>
      <c r="F118" s="34">
        <v>45627</v>
      </c>
      <c r="G118" s="40">
        <f t="shared" si="9"/>
        <v>35893.620000000003</v>
      </c>
      <c r="H118" s="42">
        <f t="shared" si="10"/>
        <v>35255.189739130459</v>
      </c>
      <c r="I118" s="40">
        <f t="shared" si="11"/>
        <v>638.43026086954342</v>
      </c>
      <c r="J118" s="40">
        <f>SUM($I$16:I118)</f>
        <v>-12130.174956524017</v>
      </c>
      <c r="K118" s="40">
        <v>664762.01</v>
      </c>
      <c r="L118" s="40">
        <v>676892.21</v>
      </c>
      <c r="M118" s="40">
        <v>563.61</v>
      </c>
      <c r="N118" s="40">
        <v>33589</v>
      </c>
      <c r="O118" s="40">
        <v>35255.19</v>
      </c>
    </row>
    <row r="119" spans="1:15">
      <c r="A119" s="24">
        <v>20567</v>
      </c>
      <c r="B119" s="24" t="s">
        <v>201</v>
      </c>
      <c r="C119" s="24" t="s">
        <v>97</v>
      </c>
      <c r="D119" s="24" t="s">
        <v>63</v>
      </c>
      <c r="E119" s="24">
        <v>102</v>
      </c>
      <c r="F119" s="34">
        <v>45658</v>
      </c>
      <c r="G119" s="40">
        <f t="shared" si="9"/>
        <v>35893.620000000003</v>
      </c>
      <c r="H119" s="42">
        <f t="shared" ref="H119:H137" si="12">$H$12</f>
        <v>35255.189739130459</v>
      </c>
      <c r="I119" s="40">
        <f t="shared" si="11"/>
        <v>638.43026086954342</v>
      </c>
      <c r="J119" s="40">
        <f>SUM($I$16:I119)</f>
        <v>-11491.744695654474</v>
      </c>
      <c r="K119" s="40">
        <v>630040.99</v>
      </c>
      <c r="L119" s="40">
        <v>641532.76</v>
      </c>
      <c r="M119" s="40">
        <v>534.16999999999996</v>
      </c>
      <c r="N119" s="40">
        <v>33589</v>
      </c>
      <c r="O119" s="40">
        <v>35255.19</v>
      </c>
    </row>
    <row r="120" spans="1:15">
      <c r="A120" s="24">
        <v>20568</v>
      </c>
      <c r="B120" s="24" t="s">
        <v>202</v>
      </c>
      <c r="C120" s="24" t="s">
        <v>97</v>
      </c>
      <c r="D120" s="24" t="s">
        <v>63</v>
      </c>
      <c r="E120" s="24">
        <v>103</v>
      </c>
      <c r="F120" s="34">
        <v>45689</v>
      </c>
      <c r="G120" s="40">
        <f t="shared" si="9"/>
        <v>35893.620000000003</v>
      </c>
      <c r="H120" s="42">
        <f t="shared" si="12"/>
        <v>35255.189739130459</v>
      </c>
      <c r="I120" s="40">
        <f t="shared" si="11"/>
        <v>638.43026086954342</v>
      </c>
      <c r="J120" s="40">
        <f>SUM($I$16:I120)</f>
        <v>-10853.31443478493</v>
      </c>
      <c r="K120" s="40">
        <v>595290.5</v>
      </c>
      <c r="L120" s="40">
        <v>606143.84</v>
      </c>
      <c r="M120" s="40">
        <v>504.7</v>
      </c>
      <c r="N120" s="40">
        <v>33589</v>
      </c>
      <c r="O120" s="40">
        <v>35255.19</v>
      </c>
    </row>
    <row r="121" spans="1:15">
      <c r="A121" s="24">
        <v>20571</v>
      </c>
      <c r="B121" s="24" t="s">
        <v>203</v>
      </c>
      <c r="C121" s="24" t="s">
        <v>97</v>
      </c>
      <c r="D121" s="24" t="s">
        <v>63</v>
      </c>
      <c r="E121" s="24">
        <v>104</v>
      </c>
      <c r="F121" s="34">
        <v>45717</v>
      </c>
      <c r="G121" s="40">
        <f t="shared" si="9"/>
        <v>35893.620000000003</v>
      </c>
      <c r="H121" s="42">
        <f t="shared" si="12"/>
        <v>35255.189739130459</v>
      </c>
      <c r="I121" s="40">
        <f t="shared" si="11"/>
        <v>638.43026086954342</v>
      </c>
      <c r="J121" s="40">
        <f>SUM($I$16:I121)</f>
        <v>-10214.884173915387</v>
      </c>
      <c r="K121" s="40">
        <v>560510.52</v>
      </c>
      <c r="L121" s="40">
        <v>570725.43000000005</v>
      </c>
      <c r="M121" s="40">
        <v>475.21</v>
      </c>
      <c r="N121" s="40">
        <v>33589</v>
      </c>
      <c r="O121" s="40">
        <v>35255.19</v>
      </c>
    </row>
    <row r="122" spans="1:15">
      <c r="A122" s="24">
        <v>20572</v>
      </c>
      <c r="B122" s="24" t="s">
        <v>204</v>
      </c>
      <c r="C122" s="24" t="s">
        <v>97</v>
      </c>
      <c r="D122" s="24" t="s">
        <v>63</v>
      </c>
      <c r="E122" s="24">
        <v>105</v>
      </c>
      <c r="F122" s="34">
        <v>45748</v>
      </c>
      <c r="G122" s="40">
        <f t="shared" si="9"/>
        <v>35893.620000000003</v>
      </c>
      <c r="H122" s="42">
        <f t="shared" si="12"/>
        <v>35255.189739130459</v>
      </c>
      <c r="I122" s="40">
        <f t="shared" si="11"/>
        <v>638.43026086954342</v>
      </c>
      <c r="J122" s="40">
        <f>SUM($I$16:I122)</f>
        <v>-9576.4539130458434</v>
      </c>
      <c r="K122" s="40">
        <v>525701.02</v>
      </c>
      <c r="L122" s="40">
        <v>535277.5</v>
      </c>
      <c r="M122" s="40">
        <v>445.69</v>
      </c>
      <c r="N122" s="40">
        <v>33589</v>
      </c>
      <c r="O122" s="40">
        <v>35255.19</v>
      </c>
    </row>
    <row r="123" spans="1:15">
      <c r="A123" s="24">
        <v>20573</v>
      </c>
      <c r="B123" s="24" t="s">
        <v>205</v>
      </c>
      <c r="C123" s="24" t="s">
        <v>97</v>
      </c>
      <c r="D123" s="24" t="s">
        <v>63</v>
      </c>
      <c r="E123" s="24">
        <v>106</v>
      </c>
      <c r="F123" s="34">
        <v>45778</v>
      </c>
      <c r="G123" s="40">
        <f t="shared" si="9"/>
        <v>35893.620000000003</v>
      </c>
      <c r="H123" s="42">
        <f t="shared" si="12"/>
        <v>35255.189739130459</v>
      </c>
      <c r="I123" s="40">
        <f t="shared" si="11"/>
        <v>638.43026086954342</v>
      </c>
      <c r="J123" s="40">
        <f>SUM($I$16:I123)</f>
        <v>-8938.0236521762999</v>
      </c>
      <c r="K123" s="40">
        <v>490861.98</v>
      </c>
      <c r="L123" s="40">
        <v>499800.03</v>
      </c>
      <c r="M123" s="40">
        <v>416.15</v>
      </c>
      <c r="N123" s="40">
        <v>33589</v>
      </c>
      <c r="O123" s="40">
        <v>35255.19</v>
      </c>
    </row>
    <row r="124" spans="1:15">
      <c r="A124" s="24">
        <v>20574</v>
      </c>
      <c r="B124" s="24" t="s">
        <v>206</v>
      </c>
      <c r="C124" s="24" t="s">
        <v>97</v>
      </c>
      <c r="D124" s="24" t="s">
        <v>63</v>
      </c>
      <c r="E124" s="24">
        <v>107</v>
      </c>
      <c r="F124" s="34">
        <v>45809</v>
      </c>
      <c r="G124" s="40">
        <f t="shared" si="9"/>
        <v>35893.620000000003</v>
      </c>
      <c r="H124" s="42">
        <f t="shared" si="12"/>
        <v>35255.189739130459</v>
      </c>
      <c r="I124" s="40">
        <f t="shared" si="11"/>
        <v>638.43026086954342</v>
      </c>
      <c r="J124" s="40">
        <f>SUM($I$16:I124)</f>
        <v>-8299.5933913067565</v>
      </c>
      <c r="K124" s="40">
        <v>455993.38</v>
      </c>
      <c r="L124" s="40">
        <v>464293</v>
      </c>
      <c r="M124" s="40">
        <v>386.59</v>
      </c>
      <c r="N124" s="40">
        <v>33589</v>
      </c>
      <c r="O124" s="40">
        <v>35255.19</v>
      </c>
    </row>
    <row r="125" spans="1:15">
      <c r="A125" s="24">
        <v>20575</v>
      </c>
      <c r="B125" s="24" t="s">
        <v>207</v>
      </c>
      <c r="C125" s="24" t="s">
        <v>97</v>
      </c>
      <c r="D125" s="24" t="s">
        <v>63</v>
      </c>
      <c r="E125" s="24">
        <v>108</v>
      </c>
      <c r="F125" s="34">
        <v>45839</v>
      </c>
      <c r="G125" s="40">
        <f t="shared" si="9"/>
        <v>35893.620000000003</v>
      </c>
      <c r="H125" s="42">
        <f t="shared" si="12"/>
        <v>35255.189739130459</v>
      </c>
      <c r="I125" s="40">
        <f t="shared" si="11"/>
        <v>638.43026086954342</v>
      </c>
      <c r="J125" s="40">
        <f>SUM($I$16:I125)</f>
        <v>-7661.1631304372131</v>
      </c>
      <c r="K125" s="40">
        <v>421095.19</v>
      </c>
      <c r="L125" s="40">
        <v>428756.38</v>
      </c>
      <c r="M125" s="40">
        <v>357</v>
      </c>
      <c r="N125" s="40">
        <v>33589</v>
      </c>
      <c r="O125" s="40">
        <v>35255.19</v>
      </c>
    </row>
    <row r="126" spans="1:15">
      <c r="A126" s="24">
        <v>20576</v>
      </c>
      <c r="B126" s="24" t="s">
        <v>208</v>
      </c>
      <c r="C126" s="24" t="s">
        <v>97</v>
      </c>
      <c r="D126" s="24" t="s">
        <v>63</v>
      </c>
      <c r="E126" s="24">
        <v>109</v>
      </c>
      <c r="F126" s="34">
        <v>45870</v>
      </c>
      <c r="G126" s="40">
        <f t="shared" si="9"/>
        <v>35893.620000000003</v>
      </c>
      <c r="H126" s="42">
        <f t="shared" si="12"/>
        <v>35255.189739130459</v>
      </c>
      <c r="I126" s="40">
        <f t="shared" si="11"/>
        <v>638.43026086954342</v>
      </c>
      <c r="J126" s="40">
        <f>SUM($I$16:I126)</f>
        <v>-7022.7328695676697</v>
      </c>
      <c r="K126" s="40">
        <v>386167.39</v>
      </c>
      <c r="L126" s="40">
        <v>393190.15</v>
      </c>
      <c r="M126" s="40">
        <v>327.39</v>
      </c>
      <c r="N126" s="40">
        <v>33589</v>
      </c>
      <c r="O126" s="40">
        <v>35255.19</v>
      </c>
    </row>
    <row r="127" spans="1:15">
      <c r="A127" s="24">
        <v>20577</v>
      </c>
      <c r="B127" s="24" t="s">
        <v>209</v>
      </c>
      <c r="C127" s="24" t="s">
        <v>97</v>
      </c>
      <c r="D127" s="24" t="s">
        <v>63</v>
      </c>
      <c r="E127" s="24">
        <v>110</v>
      </c>
      <c r="F127" s="34">
        <v>45901</v>
      </c>
      <c r="G127" s="40">
        <f t="shared" si="9"/>
        <v>35893.620000000003</v>
      </c>
      <c r="H127" s="42">
        <f t="shared" si="12"/>
        <v>35255.189739130459</v>
      </c>
      <c r="I127" s="40">
        <f t="shared" si="11"/>
        <v>638.43026086954342</v>
      </c>
      <c r="J127" s="40">
        <f>SUM($I$16:I127)</f>
        <v>-6384.3026086981263</v>
      </c>
      <c r="K127" s="40">
        <v>351209.95</v>
      </c>
      <c r="L127" s="40">
        <v>357594.28</v>
      </c>
      <c r="M127" s="40">
        <v>297.75</v>
      </c>
      <c r="N127" s="40">
        <v>33589</v>
      </c>
      <c r="O127" s="40">
        <v>35255.19</v>
      </c>
    </row>
    <row r="128" spans="1:15">
      <c r="A128" s="24">
        <v>20578</v>
      </c>
      <c r="B128" s="24" t="s">
        <v>210</v>
      </c>
      <c r="C128" s="24" t="s">
        <v>97</v>
      </c>
      <c r="D128" s="24" t="s">
        <v>63</v>
      </c>
      <c r="E128" s="24">
        <v>111</v>
      </c>
      <c r="F128" s="34">
        <v>45931</v>
      </c>
      <c r="G128" s="40">
        <f t="shared" si="9"/>
        <v>35893.620000000003</v>
      </c>
      <c r="H128" s="42">
        <f t="shared" si="12"/>
        <v>35255.189739130459</v>
      </c>
      <c r="I128" s="40">
        <f t="shared" si="11"/>
        <v>638.43026086954342</v>
      </c>
      <c r="J128" s="40">
        <f>SUM($I$16:I128)</f>
        <v>-5745.8723478285829</v>
      </c>
      <c r="K128" s="40">
        <v>316222.84000000003</v>
      </c>
      <c r="L128" s="40">
        <v>321968.74</v>
      </c>
      <c r="M128" s="40">
        <v>268.08</v>
      </c>
      <c r="N128" s="40">
        <v>33589</v>
      </c>
      <c r="O128" s="40">
        <v>35255.19</v>
      </c>
    </row>
    <row r="129" spans="1:15">
      <c r="A129" s="24">
        <v>20569</v>
      </c>
      <c r="B129" s="24" t="s">
        <v>211</v>
      </c>
      <c r="C129" s="24" t="s">
        <v>97</v>
      </c>
      <c r="D129" s="24" t="s">
        <v>63</v>
      </c>
      <c r="E129" s="24">
        <v>112</v>
      </c>
      <c r="F129" s="34">
        <v>45962</v>
      </c>
      <c r="G129" s="40">
        <f t="shared" si="9"/>
        <v>35893.620000000003</v>
      </c>
      <c r="H129" s="42">
        <f t="shared" si="12"/>
        <v>35255.189739130459</v>
      </c>
      <c r="I129" s="40">
        <f t="shared" si="11"/>
        <v>638.43026086954342</v>
      </c>
      <c r="J129" s="40">
        <f>SUM($I$16:I129)</f>
        <v>-5107.4420869590394</v>
      </c>
      <c r="K129" s="40">
        <v>281206.05</v>
      </c>
      <c r="L129" s="40">
        <v>286313.52</v>
      </c>
      <c r="M129" s="40">
        <v>238.4</v>
      </c>
      <c r="N129" s="40">
        <v>33589</v>
      </c>
      <c r="O129" s="40">
        <v>35255.19</v>
      </c>
    </row>
    <row r="130" spans="1:15">
      <c r="A130" s="24">
        <v>20570</v>
      </c>
      <c r="B130" s="24" t="s">
        <v>212</v>
      </c>
      <c r="C130" s="24" t="s">
        <v>97</v>
      </c>
      <c r="D130" s="24" t="s">
        <v>63</v>
      </c>
      <c r="E130" s="24">
        <v>113</v>
      </c>
      <c r="F130" s="34">
        <v>45992</v>
      </c>
      <c r="G130" s="40">
        <f t="shared" si="9"/>
        <v>35893.620000000003</v>
      </c>
      <c r="H130" s="42">
        <f t="shared" si="12"/>
        <v>35255.189739130459</v>
      </c>
      <c r="I130" s="40">
        <f t="shared" si="11"/>
        <v>638.43026086954342</v>
      </c>
      <c r="J130" s="40">
        <f>SUM($I$16:I130)</f>
        <v>-4469.011826089496</v>
      </c>
      <c r="K130" s="40">
        <v>246159.54</v>
      </c>
      <c r="L130" s="40">
        <v>250628.58</v>
      </c>
      <c r="M130" s="40">
        <v>208.68</v>
      </c>
      <c r="N130" s="40">
        <v>33589</v>
      </c>
      <c r="O130" s="40">
        <v>35255.19</v>
      </c>
    </row>
    <row r="131" spans="1:15">
      <c r="A131" s="24">
        <v>20579</v>
      </c>
      <c r="B131" s="24" t="s">
        <v>213</v>
      </c>
      <c r="C131" s="24" t="s">
        <v>97</v>
      </c>
      <c r="D131" s="24" t="s">
        <v>63</v>
      </c>
      <c r="E131" s="24">
        <v>114</v>
      </c>
      <c r="F131" s="34">
        <v>46023</v>
      </c>
      <c r="G131" s="40">
        <f t="shared" si="9"/>
        <v>35893.620000000003</v>
      </c>
      <c r="H131" s="42">
        <f t="shared" si="12"/>
        <v>35255.189739130459</v>
      </c>
      <c r="I131" s="40">
        <f t="shared" si="11"/>
        <v>638.43026086954342</v>
      </c>
      <c r="J131" s="40">
        <f>SUM($I$16:I131)</f>
        <v>-3830.5815652199526</v>
      </c>
      <c r="K131" s="40">
        <v>211083.3</v>
      </c>
      <c r="L131" s="40">
        <v>214913.91</v>
      </c>
      <c r="M131" s="40">
        <v>178.95</v>
      </c>
      <c r="N131" s="40">
        <v>33589</v>
      </c>
      <c r="O131" s="40">
        <v>35255.19</v>
      </c>
    </row>
    <row r="132" spans="1:15">
      <c r="A132" s="24">
        <v>20580</v>
      </c>
      <c r="B132" s="24" t="s">
        <v>214</v>
      </c>
      <c r="C132" s="24" t="s">
        <v>97</v>
      </c>
      <c r="D132" s="24" t="s">
        <v>63</v>
      </c>
      <c r="E132" s="24">
        <v>115</v>
      </c>
      <c r="F132" s="34">
        <v>46054</v>
      </c>
      <c r="G132" s="40">
        <f t="shared" si="9"/>
        <v>35893.620000000003</v>
      </c>
      <c r="H132" s="42">
        <f t="shared" si="12"/>
        <v>35255.189739130459</v>
      </c>
      <c r="I132" s="40">
        <f t="shared" si="11"/>
        <v>638.43026086954342</v>
      </c>
      <c r="J132" s="40">
        <f>SUM($I$16:I132)</f>
        <v>-3192.1513043504092</v>
      </c>
      <c r="K132" s="40">
        <v>175977.29</v>
      </c>
      <c r="L132" s="40">
        <v>179169.47</v>
      </c>
      <c r="M132" s="40">
        <v>149.18</v>
      </c>
      <c r="N132" s="40">
        <v>33589</v>
      </c>
      <c r="O132" s="40">
        <v>35255.19</v>
      </c>
    </row>
    <row r="133" spans="1:15">
      <c r="A133" s="24">
        <v>20581</v>
      </c>
      <c r="B133" s="24" t="s">
        <v>215</v>
      </c>
      <c r="C133" s="24" t="s">
        <v>97</v>
      </c>
      <c r="D133" s="24" t="s">
        <v>63</v>
      </c>
      <c r="E133" s="24">
        <v>116</v>
      </c>
      <c r="F133" s="34">
        <v>46082</v>
      </c>
      <c r="G133" s="40">
        <f t="shared" si="9"/>
        <v>35893.620000000003</v>
      </c>
      <c r="H133" s="42">
        <f t="shared" si="12"/>
        <v>35255.189739130459</v>
      </c>
      <c r="I133" s="40">
        <f t="shared" si="11"/>
        <v>638.43026086954342</v>
      </c>
      <c r="J133" s="40">
        <f>SUM($I$16:I133)</f>
        <v>-2553.7210434808658</v>
      </c>
      <c r="K133" s="40">
        <v>140841.5</v>
      </c>
      <c r="L133" s="40">
        <v>143395.25</v>
      </c>
      <c r="M133" s="40">
        <v>119.4</v>
      </c>
      <c r="N133" s="40">
        <v>33589</v>
      </c>
      <c r="O133" s="40">
        <v>35255.19</v>
      </c>
    </row>
    <row r="134" spans="1:15">
      <c r="A134" s="24">
        <v>20582</v>
      </c>
      <c r="B134" s="24" t="s">
        <v>216</v>
      </c>
      <c r="C134" s="24" t="s">
        <v>97</v>
      </c>
      <c r="D134" s="24" t="s">
        <v>63</v>
      </c>
      <c r="E134" s="24">
        <v>117</v>
      </c>
      <c r="F134" s="34">
        <v>46113</v>
      </c>
      <c r="G134" s="40">
        <f t="shared" si="9"/>
        <v>35893.620000000003</v>
      </c>
      <c r="H134" s="42">
        <f t="shared" si="12"/>
        <v>35255.189739130459</v>
      </c>
      <c r="I134" s="40">
        <f t="shared" si="11"/>
        <v>638.43026086954342</v>
      </c>
      <c r="J134" s="40">
        <f>SUM($I$16:I134)</f>
        <v>-1915.2907826113224</v>
      </c>
      <c r="K134" s="40">
        <v>105675.89</v>
      </c>
      <c r="L134" s="40">
        <v>107591.21</v>
      </c>
      <c r="M134" s="40">
        <v>89.58</v>
      </c>
      <c r="N134" s="40">
        <v>33589</v>
      </c>
      <c r="O134" s="40">
        <v>35255.19</v>
      </c>
    </row>
    <row r="135" spans="1:15">
      <c r="A135" s="24">
        <v>20583</v>
      </c>
      <c r="B135" s="24" t="s">
        <v>217</v>
      </c>
      <c r="C135" s="24" t="s">
        <v>97</v>
      </c>
      <c r="D135" s="24" t="s">
        <v>63</v>
      </c>
      <c r="E135" s="24">
        <v>118</v>
      </c>
      <c r="F135" s="34">
        <v>46143</v>
      </c>
      <c r="G135" s="40">
        <f t="shared" si="9"/>
        <v>35893.620000000003</v>
      </c>
      <c r="H135" s="42">
        <f t="shared" si="12"/>
        <v>35255.189739130459</v>
      </c>
      <c r="I135" s="40">
        <f t="shared" si="11"/>
        <v>638.43026086954342</v>
      </c>
      <c r="J135" s="40">
        <f>SUM($I$16:I135)</f>
        <v>-1276.8605217417789</v>
      </c>
      <c r="K135" s="40">
        <v>70480.45</v>
      </c>
      <c r="L135" s="40">
        <v>71757.34</v>
      </c>
      <c r="M135" s="40">
        <v>59.75</v>
      </c>
      <c r="N135" s="40">
        <v>33589</v>
      </c>
      <c r="O135" s="40">
        <v>35255.19</v>
      </c>
    </row>
    <row r="136" spans="1:15">
      <c r="A136" s="24">
        <v>20584</v>
      </c>
      <c r="B136" s="24" t="s">
        <v>218</v>
      </c>
      <c r="C136" s="24" t="s">
        <v>97</v>
      </c>
      <c r="D136" s="24" t="s">
        <v>63</v>
      </c>
      <c r="E136" s="24">
        <v>119</v>
      </c>
      <c r="F136" s="34">
        <v>46174</v>
      </c>
      <c r="G136" s="40">
        <f t="shared" ref="G136:G137" si="13">$F$10</f>
        <v>35893.620000000003</v>
      </c>
      <c r="H136" s="42">
        <f t="shared" si="12"/>
        <v>35255.189739130459</v>
      </c>
      <c r="I136" s="40">
        <f t="shared" si="11"/>
        <v>638.43026086954342</v>
      </c>
      <c r="J136" s="40">
        <f>SUM($I$16:I136)</f>
        <v>-638.43026087223552</v>
      </c>
      <c r="K136" s="40">
        <v>35255.15</v>
      </c>
      <c r="L136" s="40">
        <v>35893.61</v>
      </c>
      <c r="M136" s="40">
        <v>29.89</v>
      </c>
      <c r="N136" s="40">
        <v>33589</v>
      </c>
      <c r="O136" s="40">
        <v>35255.19</v>
      </c>
    </row>
    <row r="137" spans="1:15">
      <c r="A137" s="24">
        <v>20585</v>
      </c>
      <c r="B137" s="24" t="s">
        <v>219</v>
      </c>
      <c r="C137" s="24" t="s">
        <v>97</v>
      </c>
      <c r="D137" s="24" t="s">
        <v>63</v>
      </c>
      <c r="E137" s="24">
        <v>120</v>
      </c>
      <c r="F137" s="34">
        <v>46204</v>
      </c>
      <c r="G137" s="40">
        <f t="shared" si="13"/>
        <v>35893.620000000003</v>
      </c>
      <c r="H137" s="42">
        <f t="shared" si="12"/>
        <v>35255.189739130459</v>
      </c>
      <c r="I137" s="40">
        <f t="shared" si="11"/>
        <v>638.43026086954342</v>
      </c>
      <c r="J137" s="40">
        <f>SUM($I$16:I137)</f>
        <v>-2.6921043172478676E-9</v>
      </c>
      <c r="K137" s="40">
        <v>0</v>
      </c>
      <c r="L137" s="40">
        <v>0</v>
      </c>
      <c r="M137" s="40">
        <v>0.01</v>
      </c>
      <c r="N137" s="40">
        <v>33589.25</v>
      </c>
      <c r="O137" s="40">
        <v>35255.160000000003</v>
      </c>
    </row>
  </sheetData>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DD1EE59449D64C9C9444F641C60337" ma:contentTypeVersion="16" ma:contentTypeDescription="Create a new document." ma:contentTypeScope="" ma:versionID="2e70d9731b8b8491c96f7dd56b0c0951">
  <xsd:schema xmlns:xsd="http://www.w3.org/2001/XMLSchema" xmlns:xs="http://www.w3.org/2001/XMLSchema" xmlns:p="http://schemas.microsoft.com/office/2006/metadata/properties" xmlns:ns2="f22ec73a-a4ea-46ee-8cde-d3b99558c593" xmlns:ns3="1ba2024c-d659-4af8-924c-872597b2923d" targetNamespace="http://schemas.microsoft.com/office/2006/metadata/properties" ma:root="true" ma:fieldsID="cd1007b81573c5452d08f6525b34da50" ns2:_="" ns3:_="">
    <xsd:import namespace="f22ec73a-a4ea-46ee-8cde-d3b99558c593"/>
    <xsd:import namespace="1ba2024c-d659-4af8-924c-872597b292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ec73a-a4ea-46ee-8cde-d3b99558c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a2024c-d659-4af8-924c-872597b292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214078-106e-4303-b7ce-67e2cc4b0d83}" ma:internalName="TaxCatchAll" ma:showField="CatchAllData" ma:web="1ba2024c-d659-4af8-924c-872597b29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f22ec73a-a4ea-46ee-8cde-d3b99558c593" xsi:nil="true"/>
    <lcf76f155ced4ddcb4097134ff3c332f xmlns="f22ec73a-a4ea-46ee-8cde-d3b99558c593">
      <Terms xmlns="http://schemas.microsoft.com/office/infopath/2007/PartnerControls"/>
    </lcf76f155ced4ddcb4097134ff3c332f>
    <TaxCatchAll xmlns="1ba2024c-d659-4af8-924c-872597b2923d" xsi:nil="true"/>
  </documentManagement>
</p:properties>
</file>

<file path=customXml/itemProps1.xml><?xml version="1.0" encoding="utf-8"?>
<ds:datastoreItem xmlns:ds="http://schemas.openxmlformats.org/officeDocument/2006/customXml" ds:itemID="{AFB0940F-61B4-4E45-A056-16EACD2A1685}"/>
</file>

<file path=customXml/itemProps2.xml><?xml version="1.0" encoding="utf-8"?>
<ds:datastoreItem xmlns:ds="http://schemas.openxmlformats.org/officeDocument/2006/customXml" ds:itemID="{A9EF0629-6134-4229-B610-2F682A0E8B3B}"/>
</file>

<file path=customXml/itemProps3.xml><?xml version="1.0" encoding="utf-8"?>
<ds:datastoreItem xmlns:ds="http://schemas.openxmlformats.org/officeDocument/2006/customXml" ds:itemID="{AF28C02D-649F-4229-9530-253C40894A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Brayden Miller</dc:creator>
  <cp:keywords/>
  <dc:description/>
  <cp:lastModifiedBy/>
  <cp:revision/>
  <dcterms:created xsi:type="dcterms:W3CDTF">2022-03-23T19:11:26Z</dcterms:created>
  <dcterms:modified xsi:type="dcterms:W3CDTF">2022-09-19T17:08:10Z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0x0101004EDD1EE59449D64C9C9444F641C60337</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